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universitysystemnh-my.sharepoint.com/personal/km1625_usnh_edu/Documents/Documents/Website/Drupal/NECHE/"/>
    </mc:Choice>
  </mc:AlternateContent>
  <xr:revisionPtr revIDLastSave="0" documentId="8_{C94DFFAA-5B5E-4A89-ABE8-C67E090E5DA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SU FY18-23 Capital Pl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INDEX_SHEET___ASAP_Utilities">[1]Map!#REF!</definedName>
    <definedName name="_83DATE">'[2]Soc Sec - Recovery (FY2001)'!#REF!</definedName>
    <definedName name="_84DATE">'[2]Soc Sec - Recovery (FY2001)'!#REF!</definedName>
    <definedName name="_FY99">#REF!</definedName>
    <definedName name="A_DebtSvc_Yr1">'[3]Assumptions-Detail'!$R$78</definedName>
    <definedName name="A_DebtSvc_Yr2">'[3]Assumptions-Detail'!$S$78</definedName>
    <definedName name="A_DebtSvc_Yr3">'[3]Assumptions-Detail'!$T$78</definedName>
    <definedName name="A_DebtSvc_Yr4">'[3]Assumptions-Detail'!$U$78</definedName>
    <definedName name="A_DebtSvc_Yr5">'[3]Assumptions-Detail'!$V$78</definedName>
    <definedName name="aaaaaaaf">#REF!</definedName>
    <definedName name="abab">#REF!</definedName>
    <definedName name="acac">#REF!</definedName>
    <definedName name="Account_Lookup">#REF!</definedName>
    <definedName name="accounts">'[4]8I-8O Account Listing'!$B$3:$C$161</definedName>
    <definedName name="adad">#REF!</definedName>
    <definedName name="adj_GR_YR_5">'[3]Assumptions-Detail'!$M$65</definedName>
    <definedName name="Adj_GR_Yr2">'[3]Assumptions-Detail'!$J$65</definedName>
    <definedName name="adj_GR_YR3">'[3]Assumptions-Detail'!$K$65</definedName>
    <definedName name="adj_UG_CYPROJ">'[3]Assumptions-Detail'!$H$64</definedName>
    <definedName name="Adjunct_GR_YR1">'[5]Assumptions-Detail'!$L$86</definedName>
    <definedName name="Adjunct_GR_YR2">'[5]Assumptions-Detail'!$M$86</definedName>
    <definedName name="Adjunct_GR_YR3">'[5]Assumptions-Detail'!$N$86</definedName>
    <definedName name="Adjunct_GR_YR4">'[5]Assumptions-Detail'!$O$86</definedName>
    <definedName name="Adjunct_GR_YR5">'[5]Assumptions-Detail'!$P$86</definedName>
    <definedName name="Adjunct_UG_CYProj">'[5]Assumptions-Detail'!$J$85</definedName>
    <definedName name="Adjunct_UG_YR1">'[5]Assumptions-Detail'!$L$85</definedName>
    <definedName name="Adjunct_UG_YR2">'[5]Assumptions-Detail'!$M$85</definedName>
    <definedName name="Adjunct_UG_YR3">'[5]Assumptions-Detail'!$N$85</definedName>
    <definedName name="Adjunct_UG_YR4">'[5]Assumptions-Detail'!$O$85</definedName>
    <definedName name="Adjunct_UG_YR5">'[5]Assumptions-Detail'!$P$85</definedName>
    <definedName name="ASC_Yr1">'[5]Assumptions-Detail'!$L$101</definedName>
    <definedName name="ASC_Yr2">'[5]Assumptions-Detail'!$M$101</definedName>
    <definedName name="ASC_Yr3">'[5]Assumptions-Detail'!$N$101</definedName>
    <definedName name="ASC_Yr4">'[5]Assumptions-Detail'!$O$101</definedName>
    <definedName name="ASC_Yr5">'[5]Assumptions-Detail'!$P$101</definedName>
    <definedName name="Beg_Bal">#REF!</definedName>
    <definedName name="BUDPOS">#REF!</definedName>
    <definedName name="campuses">#REF!</definedName>
    <definedName name="Central_Svc_Chg">'[5]6U Cabinet Summary'!$M$38</definedName>
    <definedName name="Central_Svc_Yr1">'[5]Assumptions-Detail'!$L$104</definedName>
    <definedName name="Central_Svc_Yr2">'[5]Assumptions-Detail'!$M$104</definedName>
    <definedName name="Central_Svc_Yr3">'[5]Assumptions-Detail'!$N$104</definedName>
    <definedName name="Central_Svc_Yr4">'[5]Assumptions-Detail'!$O$104</definedName>
    <definedName name="Central_Svc_Yr5">'[5]Assumptions-Detail'!$P$104</definedName>
    <definedName name="Charts_for_PAU_narratives">#REF!</definedName>
    <definedName name="COA_BOARD_CY">'[5]Assumptions-Detail'!$I$36</definedName>
    <definedName name="COA_BOARD_YR1">'[5]Assumptions-Detail'!$L$36</definedName>
    <definedName name="COA_BOARD_YR2">'[5]Assumptions-Detail'!$M$36</definedName>
    <definedName name="COA_BOARD_YR3">'[5]Assumptions-Detail'!$N$36</definedName>
    <definedName name="COA_BOARD_YR4">'[5]Assumptions-Detail'!$O$36</definedName>
    <definedName name="COA_BOARD_YR5">'[5]Assumptions-Detail'!$P$36</definedName>
    <definedName name="COA_MF_CY">'[5]Assumptions-Detail'!$I$37</definedName>
    <definedName name="COA_MF_YR1">'[5]Assumptions-Detail'!$L$37</definedName>
    <definedName name="COA_MF_YR2">'[5]Assumptions-Detail'!$M$37</definedName>
    <definedName name="COA_MF_YR3">'[5]Assumptions-Detail'!$N$37</definedName>
    <definedName name="COA_MF_YR4">'[5]Assumptions-Detail'!$O$37</definedName>
    <definedName name="COA_MF_YR5">'[5]Assumptions-Detail'!$P$37</definedName>
    <definedName name="COA_NR_INC_YR1">'[5]Assumptions-Detail'!$L$41</definedName>
    <definedName name="COA_NR_TOTAL_CY">'[5]Assumptions-Detail'!$I$39</definedName>
    <definedName name="COA_NR_TOTAL_Yr1">'[5]Assumptions-Detail'!$L$39</definedName>
    <definedName name="COA_NR_TOTAL_Yr2">'[5]Assumptions-Detail'!$M$39</definedName>
    <definedName name="COA_NR_TOTAL_YR3">'[5]Assumptions-Detail'!$N$39</definedName>
    <definedName name="COA_NR_TOTAL_YR4">'[5]Assumptions-Detail'!$O$39</definedName>
    <definedName name="COA_NR_TOTAL_YR5">'[5]Assumptions-Detail'!$P$39</definedName>
    <definedName name="COA_RES_INC_YR1">'[5]Assumptions-Detail'!$L$40</definedName>
    <definedName name="COA_RES_TOTAL_CY">'[5]Assumptions-Detail'!$I$38</definedName>
    <definedName name="COA_RES_TOTAL_Yr1">'[5]Assumptions-Detail'!$L$38</definedName>
    <definedName name="COA_RES_TOTAL_Yr2">'[5]Assumptions-Detail'!$M$38</definedName>
    <definedName name="COA_RES_TOTAL_Yr3">'[5]Assumptions-Detail'!$N$38</definedName>
    <definedName name="COA_RES_TOTAL_yr4">'[5]Assumptions-Detail'!$O$38</definedName>
    <definedName name="COA_RES_TOTAL_yr5">'[5]Assumptions-Detail'!$P$38</definedName>
    <definedName name="COA_RM_CY">'[5]Assumptions-Detail'!$I$35</definedName>
    <definedName name="COA_RM_YR1">'[5]Assumptions-Detail'!$L$35</definedName>
    <definedName name="COA_RM_YR2">'[5]Assumptions-Detail'!$M$35</definedName>
    <definedName name="COA_RM_YR3">'[5]Assumptions-Detail'!$N$35</definedName>
    <definedName name="COA_RM_YR4">'[5]Assumptions-Detail'!$O$35</definedName>
    <definedName name="COA_RM_YR5">'[5]Assumptions-Detail'!$P$35</definedName>
    <definedName name="coupon">[6]Database!$R$15:$R$150</definedName>
    <definedName name="_xlnm.Criteria">#REF!</definedName>
    <definedName name="Cum_Int">#REF!</definedName>
    <definedName name="Data">#REF!</definedName>
    <definedName name="data2">'[7]Loan Data'!$F$16</definedName>
    <definedName name="data3">'[7]Loan Data'!$I$16</definedName>
    <definedName name="data4">'[7]Loan Data'!$F$17</definedName>
    <definedName name="_xlnm.Database">#REF!</definedName>
    <definedName name="DATE">'[2]Soc Sec - Recovery (FY2001)'!#REF!</definedName>
    <definedName name="dated">[6]Database!$N$15:$N$150</definedName>
    <definedName name="delivery">[6]Database!$P$15:$P$150</definedName>
    <definedName name="denom">[6]Database!$F$15:$F$150</definedName>
    <definedName name="Divisor">[8]Act.Sum!$O$2</definedName>
    <definedName name="DMA_GR_FFTE_Yr1">'[5]Assumptions-Detail'!$L$109</definedName>
    <definedName name="DMA_GR_FFTE_Yr2">'[5]Assumptions-Detail'!$M$109</definedName>
    <definedName name="DMA_GR_FFTE_Yr3">'[5]Assumptions-Detail'!$N$109</definedName>
    <definedName name="DMA_GR_FFTE_Yr4">'[5]Assumptions-Detail'!$O$109</definedName>
    <definedName name="DMA_GR_FFTE_Yr5">'[5]Assumptions-Detail'!$P$109</definedName>
    <definedName name="DMA_RATE_Inc_Yr1">'[5]Assumptions-Detail'!$L$107</definedName>
    <definedName name="DMA_RATE_Inc_Yr2">'[5]Assumptions-Detail'!$M$107</definedName>
    <definedName name="DMA_RATE_Inc_Yr3">'[5]Assumptions-Detail'!$N$107</definedName>
    <definedName name="DMA_RATE_Inc_Yr4">'[5]Assumptions-Detail'!$O$107</definedName>
    <definedName name="DMA_RATE_Inc_Yr5">'[5]Assumptions-Detail'!$P$107</definedName>
    <definedName name="DMA_UG_FFTE_Yr1">'[5]Assumptions-Detail'!$L$108</definedName>
    <definedName name="DMA_UG_FFTE_Yr2">'[5]Assumptions-Detail'!$M$108</definedName>
    <definedName name="DMA_UG_FFTE_Yr3">'[5]Assumptions-Detail'!$N$108</definedName>
    <definedName name="DMA_UG_FFTE_Yr4">'[5]Assumptions-Detail'!$O$108</definedName>
    <definedName name="DMA_UG_FFTE_Yr5">'[5]Assumptions-Detail'!$P$108</definedName>
    <definedName name="End_Bal">#REF!</definedName>
    <definedName name="Endow_Inc_Oper_Yr1">'[5]Assumptions-Detail'!$L$77</definedName>
    <definedName name="Endow_Inc_Oper_Yr2">'[5]Assumptions-Detail'!$M$77</definedName>
    <definedName name="Endow_Inc_Oper_Yr3">'[5]Assumptions-Detail'!$N$77</definedName>
    <definedName name="Endow_Inc_Oper_Yr4">'[5]Assumptions-Detail'!$O$77</definedName>
    <definedName name="Endow_Inc_Oper_Yr5">'[5]Assumptions-Detail'!$P$77</definedName>
    <definedName name="Equipment_Yr1">'[5]Assumptions-Detail'!$L$96</definedName>
    <definedName name="Equipment_Yr2">'[5]Assumptions-Detail'!$M$96</definedName>
    <definedName name="Equipment_Yr3">'[5]Assumptions-Detail'!$N$96</definedName>
    <definedName name="Equipment_Yr4">'[5]Assumptions-Detail'!$O$96</definedName>
    <definedName name="Equipment_Yr5">'[5]Assumptions-Detail'!$P$96</definedName>
    <definedName name="Extra_Pay">#REF!</definedName>
    <definedName name="Faculty_NonUn_CYProj">'[5]Assumptions-Detail'!$J$84</definedName>
    <definedName name="Faculty_NonUn_Yr1">'[5]Assumptions-Detail'!$L$84</definedName>
    <definedName name="Faculty_NonUn_Yr2">'[5]Assumptions-Detail'!$M$84</definedName>
    <definedName name="Faculty_NonUn_Yr3">'[5]Assumptions-Detail'!$N$84</definedName>
    <definedName name="Faculty_NonUn_Yr4">'[5]Assumptions-Detail'!$O$84</definedName>
    <definedName name="Faculty_NonUn_Yr5">'[5]Assumptions-Detail'!$P$84</definedName>
    <definedName name="Faculty_Union_CYProj">'[5]Assumptions-Detail'!$J$83</definedName>
    <definedName name="Faculty_Union_YR1">'[5]Assumptions-Detail'!$L$83</definedName>
    <definedName name="Faculty_Union_YR2">'[5]Assumptions-Detail'!$M$83</definedName>
    <definedName name="Faculty_Union_YR3">'[5]Assumptions-Detail'!$N$83</definedName>
    <definedName name="Faculty_Union_YR4">'[5]Assumptions-Detail'!$O$83</definedName>
    <definedName name="Faculty_Union_YR5">'[5]Assumptions-Detail'!$P$83</definedName>
    <definedName name="fiint">[6]Database!$Q$15:$Q$150</definedName>
    <definedName name="Flag_G_D">[9]Flags!$F$12</definedName>
    <definedName name="Flag_G_P">[9]Flags!$F$7</definedName>
    <definedName name="Flag_K_D">[9]Flags!$E$12</definedName>
    <definedName name="Flag_K_P">[9]Flags!$E$7</definedName>
    <definedName name="Flag_N_D">[9]Flags!$G$12</definedName>
    <definedName name="Flag_N_P">[9]Flags!$G$7</definedName>
    <definedName name="Flag_P_D">[9]Flags!$D$12</definedName>
    <definedName name="Flag_P_P">[9]Flags!$D$7</definedName>
    <definedName name="Flag_S_D">[9]Flags!$H$12</definedName>
    <definedName name="Flag_S_P">[9]Flags!$H$7</definedName>
    <definedName name="Flag_U_D">[9]Flags!$C$12</definedName>
    <definedName name="Flag_U_P">[9]Flags!$C$7</definedName>
    <definedName name="Fringe_Full_CY">'[5]Assumptions-Detail'!$I$91</definedName>
    <definedName name="Fringe_Full_Yr1">'[5]Assumptions-Detail'!$L$91</definedName>
    <definedName name="Fringe_Full_Yr2">'[5]Assumptions-Detail'!$M$91</definedName>
    <definedName name="Fringe_Full_Yr3">'[5]Assumptions-Detail'!$N$91</definedName>
    <definedName name="Fringe_Full_Yr4">'[5]Assumptions-Detail'!$O$91</definedName>
    <definedName name="Fringe_Full_Yr5">'[5]Assumptions-Detail'!$P$91</definedName>
    <definedName name="Fringe_Partial_CY">'[5]Assumptions-Detail'!$I$92</definedName>
    <definedName name="Fringe_Partial_Yr1">'[5]Assumptions-Detail'!$L$92</definedName>
    <definedName name="Fringe_Partial_Yr2">'[5]Assumptions-Detail'!$M$92</definedName>
    <definedName name="Fringe_Partial_Yr3">'[5]Assumptions-Detail'!$N$92</definedName>
    <definedName name="Fringe_Partial_Yr4">'[5]Assumptions-Detail'!$O$92</definedName>
    <definedName name="Fringe_Partial_Yr5">'[5]Assumptions-Detail'!$P$92</definedName>
    <definedName name="Full_Print">#REF!</definedName>
    <definedName name="GR_CE_FFTE_CY">'[5]Assumptions-Detail'!$I$60</definedName>
    <definedName name="GR_CE_FFTE_YR1">'[5]Assumptions-Detail'!$L$60</definedName>
    <definedName name="GR_CE_FFTE_YR2">'[5]Assumptions-Detail'!$M$60</definedName>
    <definedName name="GR_CE_FFTE_YR3">'[5]Assumptions-Detail'!$N$60</definedName>
    <definedName name="GR_CE_FFTE_YR4">'[5]Assumptions-Detail'!$O$60</definedName>
    <definedName name="GR_CE_FFTE_YR5">'[5]Assumptions-Detail'!$P$60</definedName>
    <definedName name="GR_CE_Rate_YR1">'[5]Assumptions-Detail'!$L$58</definedName>
    <definedName name="GR_CE_Rate_YR2">'[5]Assumptions-Detail'!$M$58</definedName>
    <definedName name="GR_CE_Rate_YR3">'[5]Assumptions-Detail'!$N$58</definedName>
    <definedName name="GR_CE_Rate_YR4">'[5]Assumptions-Detail'!$O$58</definedName>
    <definedName name="GR_CE_Rate_YR5">'[5]Assumptions-Detail'!$P$58</definedName>
    <definedName name="GR_FINAID_TOTAL_CY">'[5]Assumptions-Detail'!$I$67</definedName>
    <definedName name="GR_NR_FFTE_CY">'[5]Assumptions-Detail'!$I$57</definedName>
    <definedName name="GR_NR_FFTE_YR1">'[5]Assumptions-Detail'!$L$57</definedName>
    <definedName name="GR_NR_FFTE_YR2">'[5]Assumptions-Detail'!$M$57</definedName>
    <definedName name="GR_NR_FFTE_YR3">'[5]Assumptions-Detail'!$N$57</definedName>
    <definedName name="GR_NR_FFTE_YR4">'[5]Assumptions-Detail'!$O$57</definedName>
    <definedName name="GR_NR_FFTE_YR5">'[5]Assumptions-Detail'!$P$57</definedName>
    <definedName name="GR_NR_FinAid_Yr1">'[5]Assumptions-Detail'!$L$71</definedName>
    <definedName name="GR_NR_FinAid_Yr2">'[5]Assumptions-Detail'!$M$71</definedName>
    <definedName name="GR_NR_FinAid_Yr3">'[5]Assumptions-Detail'!$N$71</definedName>
    <definedName name="GR_NR_FinAid_Yr4">'[5]Assumptions-Detail'!$O$71</definedName>
    <definedName name="GR_NR_FinAid_Yr5">'[5]Assumptions-Detail'!$P$71</definedName>
    <definedName name="GR_NR_RATE_YR1">'[5]Assumptions-Detail'!$L$50</definedName>
    <definedName name="GR_NR_RATE_YR2">'[5]Assumptions-Detail'!$M$50</definedName>
    <definedName name="GR_NR_RATE_YR3">'[5]Assumptions-Detail'!$N$50</definedName>
    <definedName name="GR_NR_RATE_YR4">'[5]Assumptions-Detail'!$O$50</definedName>
    <definedName name="GR_NR_RATE_YR5">'[5]Assumptions-Detail'!$P$50</definedName>
    <definedName name="GR_Res_FFTE_CY">'[5]Assumptions-Detail'!$I$49</definedName>
    <definedName name="GR_Res_FFTE_YR1">'[5]Assumptions-Detail'!$L$49</definedName>
    <definedName name="GR_Res_FFTE_YR2">'[5]Assumptions-Detail'!$M$49</definedName>
    <definedName name="GR_Res_FFTE_YR3">'[5]Assumptions-Detail'!$N$49</definedName>
    <definedName name="GR_Res_FFTE_YR4">'[5]Assumptions-Detail'!$O$49</definedName>
    <definedName name="GR_Res_FFTE_YR5">'[5]Assumptions-Detail'!$P$49</definedName>
    <definedName name="GR_Res_FinAid_Yr1">'[5]Assumptions-Detail'!$L$69</definedName>
    <definedName name="GR_Res_FinAid_Yr2">'[5]Assumptions-Detail'!$M$69</definedName>
    <definedName name="GR_Res_FinAid_Yr3">'[5]Assumptions-Detail'!$N$69</definedName>
    <definedName name="GR_Res_FinAid_Yr4">'[5]Assumptions-Detail'!$O$69</definedName>
    <definedName name="GR_Res_FinAid_Yr5">'[5]Assumptions-Detail'!$P$69</definedName>
    <definedName name="GR_RES_RATE_YR1">'[5]Assumptions-Detail'!$L$42</definedName>
    <definedName name="GR_RES_RATE_YR2">'[5]Assumptions-Detail'!$M$42</definedName>
    <definedName name="GR_RES_RATE_YR3">'[5]Assumptions-Detail'!$N$42</definedName>
    <definedName name="GR_RES_RATE_YR4">'[5]Assumptions-Detail'!$O$42</definedName>
    <definedName name="GR_RES_RATE_YR5">'[5]Assumptions-Detail'!$P$42</definedName>
    <definedName name="Grant_Contract_YR1">'[5]Assumptions-Detail'!$L$75</definedName>
    <definedName name="Grant_Contract_YR2">'[5]Assumptions-Detail'!$M$75</definedName>
    <definedName name="Grant_Contract_YR3">'[5]Assumptions-Detail'!$N$75</definedName>
    <definedName name="Grant_Contract_YR4">'[5]Assumptions-Detail'!$O$75</definedName>
    <definedName name="Grant_Contract_YR5">'[5]Assumptions-Detail'!$P$75</definedName>
    <definedName name="Grant_Rev_YR1">'[5]Assumptions-Detail'!$L$78</definedName>
    <definedName name="Header_Row">ROW(#REF!)</definedName>
    <definedName name="Int">#REF!</definedName>
    <definedName name="Interest_Calculation">[6]Database!$B$10</definedName>
    <definedName name="Interest_Rate">#REF!</definedName>
    <definedName name="kkkk">#REF!</definedName>
    <definedName name="Last_Row">#N/A</definedName>
    <definedName name="Library_Yr1">'[5]Assumptions-Detail'!$L$97</definedName>
    <definedName name="Library_Yr2">'[5]Assumptions-Detail'!$M$97</definedName>
    <definedName name="Library_Yr3">'[5]Assumptions-Detail'!$N$97</definedName>
    <definedName name="Library_Yr4">'[5]Assumptions-Detail'!$O$97</definedName>
    <definedName name="Library_Yr5">'[5]Assumptions-Detail'!$P$97</definedName>
    <definedName name="ll">'[3]Assumptions-Detail'!$I$65</definedName>
    <definedName name="llll">#REF!</definedName>
    <definedName name="Loan_Amount">#REF!</definedName>
    <definedName name="Loan_Start">#REF!</definedName>
    <definedName name="Loan_Years">#REF!</definedName>
    <definedName name="maturity">[6]Database!$I$15:$I$150</definedName>
    <definedName name="Net_6U1_Yr1">'[3]6Us Funds -Actvstmt'!$P$81</definedName>
    <definedName name="Net_6U1_Yr2">'[3]6Us Funds -Actvstmt'!$Q$81</definedName>
    <definedName name="Net_6U1_Yr3">'[3]6Us Funds -Actvstmt'!$R$81</definedName>
    <definedName name="Net_6U1_Yr4">'[3]6Us Funds -Actvstmt'!$S$81</definedName>
    <definedName name="Net_6U1_Yr5">'[3]6Us Funds -Actvstmt'!$T$81</definedName>
    <definedName name="Net_6U3_Yr1">'[5]6Us Funds -Actvstmt'!$Z$82</definedName>
    <definedName name="Net_6U3_Yr2">'[5]6Us Funds -Actvstmt'!$AA$82</definedName>
    <definedName name="Net_6U3_Yr3">'[5]6Us Funds -Actvstmt'!$AB$82</definedName>
    <definedName name="Net_6U3_Yr4">'[5]6Us Funds -Actvstmt'!$AC$82</definedName>
    <definedName name="Net_6U3_Yr5">'[5]6Us Funds -Actvstmt'!$AD$82</definedName>
    <definedName name="NoncapGifts_YR1">'[5]Assumptions-Detail'!$L$79</definedName>
    <definedName name="NoncapGifts_YR2">'[5]Assumptions-Detail'!$M$79</definedName>
    <definedName name="NoncapGifts_Yr3">'[5]Assumptions-Detail'!$N$79</definedName>
    <definedName name="NoncapGifts_Yr4">'[5]Assumptions-Detail'!$O$79</definedName>
    <definedName name="NoncapGifts_Yr5">'[5]Assumptions-Detail'!$P$79</definedName>
    <definedName name="NonOp_Changes">'[10]Flow Through Tool'!$D$46</definedName>
    <definedName name="Num_Pmt_Per_Year">#REF!</definedName>
    <definedName name="Number_of_Payments">MATCH(0.01,End_Bal,-1)+1</definedName>
    <definedName name="OM_Changes">'[10]Flow Through Tool'!$D$24</definedName>
    <definedName name="Oper_Invest_Inc_Chg">'[5]6U Cabinet Summary'!$M$17</definedName>
    <definedName name="Oper_Invest_Inc_YR1">'[5]Assumptions-Detail'!$L$76</definedName>
    <definedName name="Oper_Invest_Inc_YR2">'[5]Assumptions-Detail'!$M$76</definedName>
    <definedName name="Oper_Invest_Inc_YR3">'[5]Assumptions-Detail'!$N$76</definedName>
    <definedName name="Oper_Invest_Inc_YR4">'[5]Assumptions-Detail'!$O$76</definedName>
    <definedName name="Oper_Invest_Inc_YR5">'[5]Assumptions-Detail'!$P$76</definedName>
    <definedName name="OS_Inc_CYProj">'[5]Assumptions-Detail'!$J$88</definedName>
    <definedName name="OS_Inc_Yr1">'[5]Assumptions-Detail'!$L$88</definedName>
    <definedName name="OS_Inc_Yr2">'[5]Assumptions-Detail'!$M$88</definedName>
    <definedName name="OS_Inc_Yr3">'[5]Assumptions-Detail'!$N$88</definedName>
    <definedName name="OS_Inc_Yr4">'[5]Assumptions-Detail'!$O$88</definedName>
    <definedName name="OS_Inc_Yr5">'[5]Assumptions-Detail'!$P$88</definedName>
    <definedName name="out_number">[6]Database!$BI$15:$BI$150</definedName>
    <definedName name="PAT_Inc_CYProj">'[3]Assumptions-Detail'!$H$66</definedName>
    <definedName name="PAT_Inc_YR1">'[5]Assumptions-Detail'!$L$87</definedName>
    <definedName name="PAT_Inc_YR2">'[5]Assumptions-Detail'!$M$87</definedName>
    <definedName name="PAT_Inc_YR3">'[5]Assumptions-Detail'!$N$87</definedName>
    <definedName name="PAT_Inc_YR4">'[5]Assumptions-Detail'!$O$87</definedName>
    <definedName name="PAT_Inc_YR5">'[5]Assumptions-Detail'!$P$87</definedName>
    <definedName name="Pay_Date">#REF!</definedName>
    <definedName name="Pay_Num">#REF!</definedName>
    <definedName name="Payment_Date">DATE(YEAR(Loan_Start),MONTH(Loan_Start)+Payment_Number,DAY(Loan_Start))</definedName>
    <definedName name="percentsum">#REF!</definedName>
    <definedName name="PERYR">'[7]Loan Data'!$I$18</definedName>
    <definedName name="POAStudFee_YR1">'[5]Assumptions-Detail'!$L$34</definedName>
    <definedName name="POAStudFee_YR2">'[5]Assumptions-Detail'!$M$34</definedName>
    <definedName name="POAStudFee_YR3">'[5]Assumptions-Detail'!$N$34</definedName>
    <definedName name="POAStudFee_YR4">'[5]Assumptions-Detail'!$O$34</definedName>
    <definedName name="POAStudFee_YR5">'[5]Assumptions-Detail'!$P$34</definedName>
    <definedName name="PPOM_YR1">'[5]Assumptions-Detail'!$L$103</definedName>
    <definedName name="PPOM_YR2">'[5]Assumptions-Detail'!$M$103</definedName>
    <definedName name="PPOM_YR3">'[5]Assumptions-Detail'!$N$103</definedName>
    <definedName name="PPOM_YR4">'[5]Assumptions-Detail'!$O$103</definedName>
    <definedName name="PPOM_Yr5">'[5]Assumptions-Detail'!$P$103</definedName>
    <definedName name="Princ">#REF!</definedName>
    <definedName name="PRINT_ALL">#REF!</definedName>
    <definedName name="_xlnm.Print_Area" localSheetId="0">'PSU FY18-23 Capital Plan'!$A$1:$T$55</definedName>
    <definedName name="Print_Area_1">#REF!</definedName>
    <definedName name="Print_Area_2">#REF!</definedName>
    <definedName name="Print_Area_Reset">OFFSET(Full_Print,0,0,Last_Row)</definedName>
    <definedName name="Print_Area_whole">[11]balsheet!$A$1:$E$58,[11]balsheet!$G$1:$K$58</definedName>
    <definedName name="PRINT_CAMP">#REF!</definedName>
    <definedName name="print_conso_1">#REF!</definedName>
    <definedName name="print_consol">#REF!</definedName>
    <definedName name="Print_DOCUMENT">#REF!</definedName>
    <definedName name="Print_Hundred">#REF!</definedName>
    <definedName name="Print_JVSDOC">#REF!</definedName>
    <definedName name="Print_Thousands">#REF!</definedName>
    <definedName name="printchafs">#REF!</definedName>
    <definedName name="PRINTFLUX">#REF!</definedName>
    <definedName name="qq">#REF!</definedName>
    <definedName name="re">#REF!</definedName>
    <definedName name="RESTR_AUX">#REF!</definedName>
    <definedName name="REVFFTE">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ecurity">[6]Database!$D$15:$D$150</definedName>
    <definedName name="series">[6]Database!$B$15:$B$150</definedName>
    <definedName name="StateApprop_Yr1">'[5]Assumptions-Detail'!$L$74</definedName>
    <definedName name="StateApprop_Yr2">'[5]Assumptions-Detail'!$M$74</definedName>
    <definedName name="StateApprop_Yr3">'[5]Assumptions-Detail'!$N$74</definedName>
    <definedName name="StateApprop_Yr4">'[5]Assumptions-Detail'!$O$74</definedName>
    <definedName name="StateApprop_Yr5">'[5]Assumptions-Detail'!$P$74</definedName>
    <definedName name="StudFee_Yr1">'[5]Assumptions-Detail'!$L$61</definedName>
    <definedName name="StudFee_Yr2">'[5]Assumptions-Detail'!$M$61</definedName>
    <definedName name="StudFee_Yr3">'[5]Assumptions-Detail'!$N$61</definedName>
    <definedName name="StudFee_Yr4">'[5]Assumptions-Detail'!$O$61</definedName>
    <definedName name="StudFee_Yr5">'[5]Assumptions-Detail'!$P$61</definedName>
    <definedName name="subsidy">[6]Database!$W$15:$W$150</definedName>
    <definedName name="Supplies_Yr1">'[5]Assumptions-Detail'!$L$93</definedName>
    <definedName name="Supplies_Yr2">'[5]Assumptions-Detail'!$M$93</definedName>
    <definedName name="Supplies_Yr3">'[5]Assumptions-Detail'!$N$93</definedName>
    <definedName name="Supplies_Yr4">'[5]Assumptions-Detail'!$O$93</definedName>
    <definedName name="Supplies_Yr5">'[5]Assumptions-Detail'!$P$93</definedName>
    <definedName name="SyncFactor">[12]Act.Sum!$O$3</definedName>
    <definedName name="syscetuit">#REF!</definedName>
    <definedName name="syscritgsc">#REF!</definedName>
    <definedName name="syscritksc">#REF!</definedName>
    <definedName name="syscritpsu">#REF!</definedName>
    <definedName name="syscritunh">#REF!</definedName>
    <definedName name="syscritunhm">#REF!</definedName>
    <definedName name="sysequipment">#REF!</definedName>
    <definedName name="sysfagradksc">#REF!</definedName>
    <definedName name="sysfagradpsu">#REF!</definedName>
    <definedName name="sysfagradunh">#REF!</definedName>
    <definedName name="sysfagsc">#REF!</definedName>
    <definedName name="sysfaunderksc">#REF!</definedName>
    <definedName name="sysfaunderpsu">#REF!</definedName>
    <definedName name="sysfaunderunh">#REF!</definedName>
    <definedName name="sysfaunhm">#REF!</definedName>
    <definedName name="sysfringefull">#REF!</definedName>
    <definedName name="sysfringefullgrant">#REF!</definedName>
    <definedName name="sysfringepart">#REF!</definedName>
    <definedName name="sysfringepartgrant">#REF!</definedName>
    <definedName name="sysidcother">#REF!</definedName>
    <definedName name="syslibgsc">#REF!</definedName>
    <definedName name="syslibksc">#REF!</definedName>
    <definedName name="syslibpsu">#REF!</definedName>
    <definedName name="syslibunh">#REF!</definedName>
    <definedName name="sysmiscrevother">#REF!</definedName>
    <definedName name="sysmisrevnhptv">#REF!</definedName>
    <definedName name="sysnonrestuit">#REF!</definedName>
    <definedName name="sysrestuit">#REF!</definedName>
    <definedName name="sysresugtuit">#REF!</definedName>
    <definedName name="syssalaaup">#REF!</definedName>
    <definedName name="syssalkscea">#REF!</definedName>
    <definedName name="syssalother">#REF!</definedName>
    <definedName name="syssalpsu">#REF!</definedName>
    <definedName name="syssalsal">#REF!</definedName>
    <definedName name="sysstateappr">#REF!</definedName>
    <definedName name="sysstii">#REF!</definedName>
    <definedName name="syssuppgsc">#REF!</definedName>
    <definedName name="syssuppksc">#REF!</definedName>
    <definedName name="syssuppnhptv">#REF!</definedName>
    <definedName name="syssupppsu">#REF!</definedName>
    <definedName name="syssuppunh">#REF!</definedName>
    <definedName name="syssuppunhm">#REF!</definedName>
    <definedName name="sysunhidc">#REF!</definedName>
    <definedName name="terst2" hidden="1">{#N/A,#N/A,FALSE,"Ratios";#N/A,#N/A,FALSE,"Ratio Detail"}</definedName>
    <definedName name="terst3" hidden="1">{#N/A,#N/A,FALSE,"Ratios";#N/A,#N/A,FALSE,"Ratio Detail"}</definedName>
    <definedName name="test" hidden="1">{#N/A,#N/A,FALSE,"Balance Sheet";#N/A,#N/A,FALSE,"SOC";#N/A,#N/A,FALSE,"P &amp; L"}</definedName>
    <definedName name="test1" hidden="1">{#N/A,#N/A,FALSE,"Balance Sheet";#N/A,#N/A,FALSE,"SOC";#N/A,#N/A,FALSE,"P &amp; L"}</definedName>
    <definedName name="test2" hidden="1">{#N/A,#N/A,FALSE,"Balance Sheet";#N/A,#N/A,FALSE,"SOC";#N/A,#N/A,FALSE,"P &amp; L"}</definedName>
    <definedName name="test3" hidden="1">{"Mailing Balance Sheet",#N/A,FALSE,"Mailing Balance Sheet";"Chart - Gross Debt Service Coverage",#N/A,FALSE,"Mailing Balance Sheet";"Chart - Total Resources to Debt",#N/A,FALSE,"Mailing Balance Sheet";"Chart - Unrestricted Operating Resources to Debt",#N/A,FALSE,"Mailing Balance Sheet";"Chart - Unrestricted Operating Resources to Operations %",#N/A,FALSE,"Mailing Balance Sheet";"Chart - Unrest. Op Res to Op - Actual",#N/A,FALSE,"Mailing Balance Sheet";#N/A,#N/A,FALSE,"Ratio Detail";#N/A,#N/A,FALSE,"Balance Sheet";#N/A,#N/A,FALSE,"SOC";#N/A,#N/A,FALSE,"P &amp; L";#N/A,#N/A,FALSE,"Assumptions";"Relavant USNH Ratios",#N/A,FALSE,"Mailing Balance Sheet"}</definedName>
    <definedName name="test4" hidden="1">{"Mailing Balance Sheet",#N/A,FALSE,"Mailing Balance Sheet";"Chart - Gross Debt Service Coverage",#N/A,FALSE,"Mailing Balance Sheet";"Chart - Total Resources to Debt",#N/A,FALSE,"Mailing Balance Sheet";"Chart - Unrestricted Operating Resources to Debt",#N/A,FALSE,"Mailing Balance Sheet";"Chart - Unrestricted Operating Resources to Operations %",#N/A,FALSE,"Mailing Balance Sheet";"Chart - Unrest. Op Res to Op - Actual",#N/A,FALSE,"Mailing Balance Sheet";#N/A,#N/A,FALSE,"Ratio Detail";#N/A,#N/A,FALSE,"Balance Sheet";#N/A,#N/A,FALSE,"SOC";#N/A,#N/A,FALSE,"P &amp; L";#N/A,#N/A,FALSE,"Assumptions";"Relavant USNH Ratios",#N/A,FALSE,"Mailing Balance Sheet"}</definedName>
    <definedName name="test43" hidden="1">{"Mailing Balance Sheet",#N/A,FALSE,"Mailing Balance Sheet";"Chart - Gross Debt Service Coverage",#N/A,FALSE,"Mailing Balance Sheet";"Chart - Total Resources to Debt",#N/A,FALSE,"Mailing Balance Sheet";"Chart - Unrestricted Operating Resources to Debt",#N/A,FALSE,"Mailing Balance Sheet";"Chart - Unrestricted Operating Resources to Operations %",#N/A,FALSE,"Mailing Balance Sheet";"Chart - Unrest. Op Res to Op - Actual",#N/A,FALSE,"Mailing Balance Sheet";#N/A,#N/A,FALSE,"Ratio Detail";#N/A,#N/A,FALSE,"Balance Sheet";#N/A,#N/A,FALSE,"SOC";#N/A,#N/A,FALSE,"P &amp; L";#N/A,#N/A,FALSE,"Assumptions";"Relavant USNH Ratios",#N/A,FALSE,"Mailing Balance Sheet"}</definedName>
    <definedName name="test44" hidden="1">{"Mailing Balance Sheet",#N/A,FALSE,"Mailing Balance Sheet";"Chart - Gross Debt Service Coverage",#N/A,FALSE,"Mailing Balance Sheet";"Chart - Total Resources to Debt",#N/A,FALSE,"Mailing Balance Sheet";"Chart - Unrestricted Operating Resources to Debt",#N/A,FALSE,"Mailing Balance Sheet";"Chart - Unrestricted Operating Resources to Operations %",#N/A,FALSE,"Mailing Balance Sheet";"Chart - Unrest. Op Res to Op - Actual",#N/A,FALSE,"Mailing Balance Sheet";#N/A,#N/A,FALSE,"Ratio Detail";#N/A,#N/A,FALSE,"Balance Sheet";#N/A,#N/A,FALSE,"SOC";#N/A,#N/A,FALSE,"P &amp; L";#N/A,#N/A,FALSE,"Assumptions";"Relavant USNH Ratios",#N/A,FALSE,"Mailing Balance Sheet"}</definedName>
    <definedName name="test5" hidden="1">{#N/A,#N/A,FALSE,"Balance Sheet";#N/A,#N/A,FALSE,"SOC";#N/A,#N/A,FALSE,"P &amp; L"}</definedName>
    <definedName name="test6" hidden="1">{"Mailing Balance Sheet",#N/A,FALSE,"Mailing Balance Sheet";"Chart - Gross Debt Service Coverage",#N/A,FALSE,"Mailing Balance Sheet";"Chart - Total Resources to Debt",#N/A,FALSE,"Mailing Balance Sheet";"Chart - Unrestricted Operating Resources to Debt",#N/A,FALSE,"Mailing Balance Sheet";"Chart - Unrestricted Operating Resources to Operations %",#N/A,FALSE,"Mailing Balance Sheet";"Chart - Unrest. Op Res to Op - Actual",#N/A,FALSE,"Mailing Balance Sheet";#N/A,#N/A,FALSE,"Ratio Detail";#N/A,#N/A,FALSE,"Balance Sheet";#N/A,#N/A,FALSE,"SOC";#N/A,#N/A,FALSE,"P &amp; L";#N/A,#N/A,FALSE,"Assumptions";"Relavant USNH Ratios",#N/A,FALSE,"Mailing Balance Sheet"}</definedName>
    <definedName name="Threshold">#REF!</definedName>
    <definedName name="Toggle2">[13]Map!$D$18</definedName>
    <definedName name="Toggle3">[13]Map!$D$20</definedName>
    <definedName name="Tot_2002">'[14]By Campus, Year'!#REF!</definedName>
    <definedName name="Tot_2003">'[14]By Campus, Year'!#REF!</definedName>
    <definedName name="Tot_2004">'[14]By Campus, Year'!#REF!</definedName>
    <definedName name="Tot_2005">'[14]By Campus, Year'!#REF!</definedName>
    <definedName name="Tot_2006">'[14]By Campus, Year'!#REF!</definedName>
    <definedName name="Tot_2007">'[14]By Campus, Year'!#REF!</definedName>
    <definedName name="Tot_2008">'[14]By Campus, Year'!#REF!</definedName>
    <definedName name="Tot_2009">'[14]By Campus, Year'!#REF!</definedName>
    <definedName name="Tot_FirePolice">'[14]Summary By Year Charts'!$E$18</definedName>
    <definedName name="Tot_Fosters">'[14]Summary By Year Charts'!$F$18</definedName>
    <definedName name="Tot_NatlGuard">'[14]Summary By Year Charts'!$D$18</definedName>
    <definedName name="Tot_Seniors">'[14]Summary By Year Charts'!$G$18</definedName>
    <definedName name="Tot_WarOrphan">'[14]Summary By Year Charts'!$C$18</definedName>
    <definedName name="Total_Interest">#REF!</definedName>
    <definedName name="Total_Pay">#REF!</definedName>
    <definedName name="Total_Principal_By_fund">#REF!</definedName>
    <definedName name="Travel_Yr1">'[5]Assumptions-Detail'!$L$95</definedName>
    <definedName name="Travel_Yr2">'[5]Assumptions-Detail'!$M$95</definedName>
    <definedName name="Travel_Yr3">'[5]Assumptions-Detail'!$N$95</definedName>
    <definedName name="Travel_Yr4">'[5]Assumptions-Detail'!$O$95</definedName>
    <definedName name="Travel_Yr5">'[5]Assumptions-Detail'!$P$95</definedName>
    <definedName name="UG_FA_NRDisc_YR1">'[5]Assumptions-Detail'!$L$66</definedName>
    <definedName name="UG_FA_NRDisc_YR2">'[5]Assumptions-Detail'!$M$66</definedName>
    <definedName name="UG_FA_NRDisc_YR3">'[5]Assumptions-Detail'!$N$66</definedName>
    <definedName name="UG_FA_NRDisc_YR4">'[5]Assumptions-Detail'!$O$66</definedName>
    <definedName name="UG_FA_NRDisc_YR5">'[5]Assumptions-Detail'!$P$66</definedName>
    <definedName name="UG_FA_ResDisc_YR1">'[5]Assumptions-Detail'!$L$64</definedName>
    <definedName name="UG_FA_ResDisc_YR2">'[5]Assumptions-Detail'!$M$64</definedName>
    <definedName name="UG_FA_ResDisc_YR3">'[5]Assumptions-Detail'!$N$64</definedName>
    <definedName name="UG_FA_ResDisc_YR4">'[5]Assumptions-Detail'!$O$64</definedName>
    <definedName name="UG_FA_ResDisc_YR5">'[5]Assumptions-Detail'!$P$64</definedName>
    <definedName name="UG_Finaid_Total_CY">'[15]Assumptions-Detail'!$G$43</definedName>
    <definedName name="UG_NR_COA_YR1">'[5]Assumptions-Detail'!$L$39</definedName>
    <definedName name="UG_NR_COA_YR2">'[5]Assumptions-Detail'!$M$39</definedName>
    <definedName name="UG_NR_COA_YR3">'[5]Assumptions-Detail'!$N$39</definedName>
    <definedName name="UG_NR_COA_YR4">'[5]Assumptions-Detail'!$O$39</definedName>
    <definedName name="UG_NR_COA_YR5">'[5]Assumptions-Detail'!$P$39</definedName>
    <definedName name="UG_NR_FinAid_Yr1">'[5]Assumptions-Detail'!$L$65</definedName>
    <definedName name="UG_NR_FinAid_Yr2">'[5]Assumptions-Detail'!$M$65</definedName>
    <definedName name="UG_NR_FinAid_Yr3">'[5]Assumptions-Detail'!$N$65</definedName>
    <definedName name="UG_NR_FinAid_Yr4">'[5]Assumptions-Detail'!$O$65</definedName>
    <definedName name="UG_NR_FinAid_Yr5">'[5]Assumptions-Detail'!$P$65</definedName>
    <definedName name="UG_Res_COA_YR1">'[5]Assumptions-Detail'!$L$38</definedName>
    <definedName name="UG_Res_COA_YR2">'[5]Assumptions-Detail'!$M$38</definedName>
    <definedName name="UG_Res_COA_YR3">'[5]Assumptions-Detail'!$N$38</definedName>
    <definedName name="UG_Res_COA_YR4">'[5]Assumptions-Detail'!$O$38</definedName>
    <definedName name="UG_Res_COA_YR5">'[5]Assumptions-Detail'!$P$38</definedName>
    <definedName name="UG_Res_FinAid_Yr1">'[5]Assumptions-Detail'!$L$63</definedName>
    <definedName name="UG_Res_FinAid_Yr2">'[5]Assumptions-Detail'!$M$63</definedName>
    <definedName name="UG_Res_FinAid_Yr3">'[5]Assumptions-Detail'!$N$63</definedName>
    <definedName name="UG_Res_FinAid_Yr4">'[5]Assumptions-Detail'!$O$63</definedName>
    <definedName name="UG_Res_FinAid_Yr5">'[5]Assumptions-Detail'!$P$63</definedName>
    <definedName name="UGCE_FFTE_CY">'[5]Assumptions-Detail'!$I$33</definedName>
    <definedName name="UGCE_FFTE_YR1">'[5]Assumptions-Detail'!$L$33</definedName>
    <definedName name="UGCE_FFTE_YR2">'[5]Assumptions-Detail'!$M$33</definedName>
    <definedName name="UGCE_FFTE_YR3">'[5]Assumptions-Detail'!$N$33</definedName>
    <definedName name="UGCE_FFTE_YR4">'[5]Assumptions-Detail'!$O$33</definedName>
    <definedName name="UGCE_FFTE_YR5">'[5]Assumptions-Detail'!$P$33</definedName>
    <definedName name="UGCE_RATE_YR1">'[3]Assumptions-Detail'!$I$23</definedName>
    <definedName name="UGCE_RATE_YR2">'[3]Assumptions-Detail'!$J$23</definedName>
    <definedName name="UGCE_RATE_YR3">'[3]Assumptions-Detail'!$K$23</definedName>
    <definedName name="UGCE_RATE_YR4">'[3]Assumptions-Detail'!$L$23</definedName>
    <definedName name="UGCE_RATE_YR5">'[3]Assumptions-Detail'!$M$23</definedName>
    <definedName name="UGNR_FFTE_CY">'[5]Assumptions-Detail'!$I$29</definedName>
    <definedName name="UGNR_FFTE_YR1">'[5]Assumptions-Detail'!$L$29</definedName>
    <definedName name="UGNR_FFTE_YR2">'[5]Assumptions-Detail'!$M$29</definedName>
    <definedName name="UGNR_FFTE_YR3">'[5]Assumptions-Detail'!$N$29</definedName>
    <definedName name="UGNR_FFTE_YR4">'[5]Assumptions-Detail'!$O$29</definedName>
    <definedName name="UGNR_FFTE_YR5">'[5]Assumptions-Detail'!$P$29</definedName>
    <definedName name="UGNR_RATE_CY">'[5]Assumptions-Detail'!$I$20</definedName>
    <definedName name="UGNR_RATE_YR1">'[5]Assumptions-Detail'!$L$20</definedName>
    <definedName name="UGNR_RATE_YR2">'[5]Assumptions-Detail'!$M$20</definedName>
    <definedName name="UGNR_RATE_YR3">'[5]Assumptions-Detail'!$N$20</definedName>
    <definedName name="UGNR_RATE_YR4">'[5]Assumptions-Detail'!$O$20</definedName>
    <definedName name="UGNR_RATE_YR5">'[5]Assumptions-Detail'!$P$20</definedName>
    <definedName name="UGRESFFTE_CY">'[5]Assumptions-Detail'!$I$18</definedName>
    <definedName name="UGRESFFTE_YR1">'[5]Assumptions-Detail'!$L$18</definedName>
    <definedName name="UGRESFFTE_YR2">'[5]Assumptions-Detail'!$M$18</definedName>
    <definedName name="UGRESFFTE_YR3">'[5]Assumptions-Detail'!$N$18</definedName>
    <definedName name="UGRESFFTE_YR4">'[5]Assumptions-Detail'!$O$18</definedName>
    <definedName name="UGRESFFTE_YR5">'[5]Assumptions-Detail'!$P$18</definedName>
    <definedName name="UGRESRATE_CY">'[5]Assumptions-Detail'!$I$9</definedName>
    <definedName name="UGRESRATE_YR1">'[5]Assumptions-Detail'!$L$9</definedName>
    <definedName name="UGRESRATE_YR2">'[5]Assumptions-Detail'!$M$9</definedName>
    <definedName name="UGRESRATE_YR3">'[5]Assumptions-Detail'!$N$9</definedName>
    <definedName name="UGRESRATE_YR4">'[5]Assumptions-Detail'!$O$9</definedName>
    <definedName name="UGRESRATE_YR5">'[5]Assumptions-Detail'!$P$9</definedName>
    <definedName name="UNHF">#REF!</definedName>
    <definedName name="UNHF_NAMES">#REF!</definedName>
    <definedName name="UNHF_OFF">#REF!</definedName>
    <definedName name="UNHF_OFF_NAMES">#REF!</definedName>
    <definedName name="USNH">"Endwoment "</definedName>
    <definedName name="usnhtotal">#REF!</definedName>
    <definedName name="Utilities_Yr1">'[5]Assumptions-Detail'!$L$105</definedName>
    <definedName name="Utilities_Yr2">'[5]Assumptions-Detail'!$M$105</definedName>
    <definedName name="Utilities_Yr3">'[5]Assumptions-Detail'!$N$105</definedName>
    <definedName name="Utilities_Yr4">'[5]Assumptions-Detail'!$O$105</definedName>
    <definedName name="Utilities_Yr5">'[5]Assumptions-Detail'!$P$105</definedName>
    <definedName name="uuuu">#REF!</definedName>
    <definedName name="Values_Entered">IF(Loan_Amount*Interest_Rate*Loan_Years*Loan_Start&gt;0,1,0)</definedName>
    <definedName name="wrn.Actual._.Financials._.in._.000s." hidden="1">{#N/A,#N/A,FALSE,"SOC in 000s";#N/A,#N/A,FALSE,"P &amp; L in 000s";#N/A,#N/A,FALSE,"BS in 000s"}</definedName>
    <definedName name="wrn.Actuals._.Details._.1996._.thru._.1999." hidden="1">{#N/A,#N/A,FALSE,"1996";#N/A,#N/A,FALSE,"1997";#N/A,#N/A,FALSE,"1998";#N/A,#N/A,FALSE,"1999"}</definedName>
    <definedName name="wrn.Fiscal._.Year._.2000._.Actuals." hidden="1">{#N/A,#N/A,FALSE,"2000"}</definedName>
    <definedName name="wrn.Graphs." hidden="1">{#N/A,#N/A,FALSE,"Graph Data";"Unrestricted Operating Resources to Debt",#N/A,FALSE,"Mailing Balance Sheet";"Total Resources to Debt",#N/A,FALSE,"Mailing Balance Sheet";"Unrestricted Operating Resources to Operations - Actuals",#N/A,FALSE,"Mailing Balance Sheet";"Unrestr. Oper. Res. to Op - Forecast",#N/A,FALSE,"Mailing Balance Sheet";"Unrest. Op. Res. to Total Resources",#N/A,FALSE,"Mailing Balance Sheet";"Total Resources per student",#N/A,FALSE,"Mailing Balance Sheet";"Gross Debt Service Coverage",#N/A,FALSE,"Mailing Balance Sheet";"Operating Margin",#N/A,FALSE,"Mailing Balance Sheet";"Return on Resources",#N/A,FALSE,"Mailing Balance Sheet"}</definedName>
    <definedName name="wrn.graphsnew" hidden="1">{"Chart - Unrestr. Op. To Total Resources",#N/A,FALSE,"Mailing Balance Sheet";"Chart - Unrest. Op Res to Op - Actual",#N/A,FALSE,"Mailing Balance Sheet";"Chart - Unrestricted Operating Resources to Operations %",#N/A,FALSE,"Mailing Balance Sheet";"Chart - Unrestricted Operating Resources to Debt",#N/A,FALSE,"Mailing Balance Sheet";"Chart - Total Resources to Debt",#N/A,FALSE,"Mailing Balance Sheet";"Chart - Gross Debt Service Coverage",#N/A,FALSE,"Mailing Balance Sheet";"Chart - Retunr on Resources",#N/A,FALSE,"Mailing Balance Sheet";"Chart - Operating Margin %",#N/A,FALSE,"Mailing Balance Sheet";"Chart - Total Resources Per Student",#N/A,FALSE,"Mailing Balance Sheet"}</definedName>
    <definedName name="wrn.Ken._.Financial._.Projections." hidden="1">{"Mailing Balance Sheet",#N/A,FALSE,"Mailing Balance Sheet";"Chart - Gross Debt Service Coverage",#N/A,FALSE,"Mailing Balance Sheet";"Chart - Total Resources to Debt",#N/A,FALSE,"Mailing Balance Sheet";"Chart - Unrestricted Operating Resources to Debt",#N/A,FALSE,"Mailing Balance Sheet";"Chart - Unrestricted Operating Resources to Operations %",#N/A,FALSE,"Mailing Balance Sheet";"Chart - Unrest. Op Res to Op - Actual",#N/A,FALSE,"Mailing Balance Sheet";#N/A,#N/A,FALSE,"Ratio Detail";#N/A,#N/A,FALSE,"Balance Sheet";#N/A,#N/A,FALSE,"SOC";#N/A,#N/A,FALSE,"P &amp; L";#N/A,#N/A,FALSE,"Assumptions";"Relavant USNH Ratios",#N/A,FALSE,"Mailing Balance Sheet"}</definedName>
    <definedName name="wrn.Models._.and._.Assumptions." hidden="1">{#N/A,#N/A,FALSE,"Assumptions";#N/A,#N/A,FALSE,"Model A";#N/A,#N/A,FALSE,"Model B";#N/A,#N/A,FALSE,"Model C"}</definedName>
    <definedName name="wrn.Proj.._.Fin.._.Reports._.and._.Ratios." hidden="1">{#N/A,#N/A,FALSE,"Assumptions";#N/A,#N/A,FALSE,"Balance Sheet";#N/A,#N/A,FALSE,"SOC";#N/A,#N/A,FALSE,"P &amp; L";#N/A,#N/A,FALSE,"Ratios";"Ratio Detail",#N/A,FALSE,"Ratio Detail"}</definedName>
    <definedName name="wrn.Project._.Detail._.Tabs." hidden="1">{#N/A,#N/A,FALSE,"Rec Proj";#N/A,#N/A,FALSE,"MUB Proj";#N/A,#N/A,FALSE,"Dining";#N/A,#N/A,FALSE,"Housing";#N/A,#N/A,FALSE,"Whitemore"}</definedName>
    <definedName name="wrn.Projected._.Financial._.Statements." hidden="1">{#N/A,#N/A,FALSE,"Balance Sheet";#N/A,#N/A,FALSE,"SOC";#N/A,#N/A,FALSE,"P &amp; L"}</definedName>
    <definedName name="wrn.Projection._.Detail._.2000._.thru._.2005." hidden="1">{#N/A,#N/A,FALSE,"2000";#N/A,#N/A,FALSE,"2001";#N/A,#N/A,FALSE,"2002";#N/A,#N/A,FALSE,"2003";#N/A,#N/A,FALSE,"2004";#N/A,#N/A,FALSE,"2005"}</definedName>
    <definedName name="wrn.Projects._.Summary._.Tab." hidden="1">{#N/A,#N/A,FALSE,"Projects"}</definedName>
    <definedName name="wrn.Ratio._.Analysis." hidden="1">{#N/A,#N/A,FALSE,"Ratios";#N/A,#N/A,FALSE,"Ratio Detail"}</definedName>
    <definedName name="wrn.Ratio._.Detail." hidden="1">{#N/A,#N/A,FALSE,"Ratios";#N/A,#N/A,FALSE,"Ratio Detail"}</definedName>
    <definedName name="xxx">#REF!</definedName>
    <definedName name="xxxxx">#REF!</definedName>
    <definedName name="yield">[6]Database!$S$15:$S$150</definedName>
    <definedName name="y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1" l="1"/>
  <c r="O21" i="1"/>
  <c r="O22" i="1"/>
  <c r="Q25" i="1"/>
  <c r="O26" i="1"/>
  <c r="O27" i="1"/>
  <c r="O28" i="1"/>
  <c r="S28" i="1"/>
  <c r="S25" i="1" s="1"/>
  <c r="M33" i="1"/>
  <c r="O33" i="1"/>
  <c r="P33" i="1"/>
  <c r="L53" i="1"/>
  <c r="K53" i="1"/>
  <c r="J53" i="1"/>
  <c r="I53" i="1"/>
  <c r="H52" i="1"/>
  <c r="G52" i="1"/>
  <c r="G53" i="1" s="1"/>
  <c r="F51" i="1"/>
  <c r="F50" i="1"/>
  <c r="F49" i="1"/>
  <c r="F48" i="1"/>
  <c r="F47" i="1"/>
  <c r="F46" i="1"/>
  <c r="F45" i="1"/>
  <c r="F44" i="1"/>
  <c r="F43" i="1"/>
  <c r="H42" i="1"/>
  <c r="F42" i="1" s="1"/>
  <c r="G37" i="1"/>
  <c r="F37" i="1" s="1"/>
  <c r="F36" i="1"/>
  <c r="I35" i="1"/>
  <c r="I33" i="1" s="1"/>
  <c r="H35" i="1"/>
  <c r="H33" i="1" s="1"/>
  <c r="G35" i="1"/>
  <c r="F34" i="1"/>
  <c r="L33" i="1"/>
  <c r="K33" i="1"/>
  <c r="J33" i="1"/>
  <c r="F30" i="1"/>
  <c r="F29" i="1"/>
  <c r="F28" i="1"/>
  <c r="E28" i="1"/>
  <c r="E39" i="1" s="1"/>
  <c r="F27" i="1"/>
  <c r="F26" i="1"/>
  <c r="L25" i="1"/>
  <c r="K25" i="1"/>
  <c r="J25" i="1"/>
  <c r="I25" i="1"/>
  <c r="H25" i="1"/>
  <c r="G25" i="1"/>
  <c r="K23" i="1"/>
  <c r="K20" i="1" s="1"/>
  <c r="J23" i="1"/>
  <c r="J20" i="1" s="1"/>
  <c r="H23" i="1"/>
  <c r="H20" i="1" s="1"/>
  <c r="F22" i="1"/>
  <c r="F21" i="1"/>
  <c r="L20" i="1"/>
  <c r="I20" i="1"/>
  <c r="G20" i="1"/>
  <c r="K18" i="1"/>
  <c r="K16" i="1" s="1"/>
  <c r="J18" i="1"/>
  <c r="J16" i="1" s="1"/>
  <c r="I18" i="1"/>
  <c r="I16" i="1" s="1"/>
  <c r="F17" i="1"/>
  <c r="L16" i="1"/>
  <c r="H16" i="1"/>
  <c r="G16" i="1"/>
  <c r="F14" i="1"/>
  <c r="F13" i="1"/>
  <c r="F12" i="1"/>
  <c r="F11" i="1"/>
  <c r="L10" i="1"/>
  <c r="K10" i="1"/>
  <c r="J10" i="1"/>
  <c r="I10" i="1"/>
  <c r="H10" i="1"/>
  <c r="G10" i="1"/>
  <c r="F52" i="1" l="1"/>
  <c r="O52" i="1" s="1"/>
  <c r="O42" i="1"/>
  <c r="O53" i="1" s="1"/>
  <c r="P39" i="1"/>
  <c r="P55" i="1" s="1"/>
  <c r="M39" i="1"/>
  <c r="M55" i="1" s="1"/>
  <c r="Q39" i="1"/>
  <c r="Q55" i="1" s="1"/>
  <c r="S39" i="1"/>
  <c r="S55" i="1" s="1"/>
  <c r="F10" i="1"/>
  <c r="F35" i="1"/>
  <c r="H39" i="1"/>
  <c r="I39" i="1"/>
  <c r="I55" i="1" s="1"/>
  <c r="F16" i="1"/>
  <c r="F20" i="1"/>
  <c r="F25" i="1"/>
  <c r="G33" i="1"/>
  <c r="G39" i="1" s="1"/>
  <c r="K39" i="1"/>
  <c r="K55" i="1" s="1"/>
  <c r="F18" i="1"/>
  <c r="F23" i="1"/>
  <c r="O23" i="1" s="1"/>
  <c r="O20" i="1" s="1"/>
  <c r="O39" i="1" s="1"/>
  <c r="L39" i="1"/>
  <c r="L55" i="1" s="1"/>
  <c r="H53" i="1"/>
  <c r="H55" i="1" s="1"/>
  <c r="J39" i="1"/>
  <c r="O55" i="1" l="1"/>
  <c r="G55" i="1"/>
  <c r="F39" i="1"/>
  <c r="F53" i="1"/>
  <c r="F33" i="1"/>
  <c r="J55" i="1"/>
  <c r="F5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Laurie Wilcox</author>
  </authors>
  <commentList>
    <comment ref="I5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Laurie Wilcox:</t>
        </r>
        <r>
          <rPr>
            <sz val="9"/>
            <color indexed="81"/>
            <rFont val="Tahoma"/>
            <family val="2"/>
          </rPr>
          <t xml:space="preserve">
$300k for production studio in Highland</t>
        </r>
      </text>
    </comment>
  </commentList>
</comments>
</file>

<file path=xl/sharedStrings.xml><?xml version="1.0" encoding="utf-8"?>
<sst xmlns="http://schemas.openxmlformats.org/spreadsheetml/2006/main" count="76" uniqueCount="65">
  <si>
    <t>Plymouth State University</t>
  </si>
  <si>
    <t>6 Year Capital Plan</t>
  </si>
  <si>
    <t>All Values in Millions of Dollars</t>
  </si>
  <si>
    <t>April 2018</t>
  </si>
  <si>
    <t xml:space="preserve"> </t>
  </si>
  <si>
    <t>FY18-FY23</t>
  </si>
  <si>
    <t>FY 18</t>
  </si>
  <si>
    <t>FY 19</t>
  </si>
  <si>
    <t>FY20</t>
  </si>
  <si>
    <t>FY 21</t>
  </si>
  <si>
    <t>FY 22</t>
  </si>
  <si>
    <t>FUNDING SOURCE</t>
  </si>
  <si>
    <t>Funded Capital Projects</t>
  </si>
  <si>
    <t>Anticipated
Completion</t>
  </si>
  <si>
    <t>Total Project
Budget</t>
  </si>
  <si>
    <t>Projected Costs</t>
  </si>
  <si>
    <t>FY23</t>
  </si>
  <si>
    <t>Gifts</t>
  </si>
  <si>
    <t>IFB</t>
  </si>
  <si>
    <t>Reserves/
Operations</t>
  </si>
  <si>
    <t>HEFA Bonds</t>
  </si>
  <si>
    <t>State</t>
  </si>
  <si>
    <t>Grants</t>
  </si>
  <si>
    <t>Strategic
Funding</t>
  </si>
  <si>
    <t>TBD</t>
  </si>
  <si>
    <t>Major Capital Projects</t>
  </si>
  <si>
    <t>Hyde Hall Projects ($2M from Gifts, $4.5M State)</t>
  </si>
  <si>
    <t>Ongoing</t>
  </si>
  <si>
    <t>Hyde Electrical Upgrade</t>
  </si>
  <si>
    <t>Hyde Fire Alarm System Replacement</t>
  </si>
  <si>
    <t>Hyde Building Upgrade w/design:  Ceiling &amp; Light Upgrade</t>
  </si>
  <si>
    <t>Future Hyde Hall Projects</t>
  </si>
  <si>
    <t>PE Ctr Reno Projects ($2M Gifts)</t>
  </si>
  <si>
    <t>PE Center Roof Replacement</t>
  </si>
  <si>
    <t>Future PE Center Projects</t>
  </si>
  <si>
    <t>Auxiliary Projects</t>
  </si>
  <si>
    <t>Belknap Renovation</t>
  </si>
  <si>
    <t>Smith Renovation</t>
  </si>
  <si>
    <t>Other Auxiliary Projects</t>
  </si>
  <si>
    <t xml:space="preserve">Cluster &amp; Open Labs/ Restructuring </t>
  </si>
  <si>
    <t>D&amp;M FAB Lab (1st Floor)</t>
  </si>
  <si>
    <t>D&amp;M Creater Space (4th Floor)</t>
  </si>
  <si>
    <t>PE Center HHP  Renovation ($3M STATE FUNDING)</t>
  </si>
  <si>
    <t>Hyde 120/220</t>
  </si>
  <si>
    <t>Student Svc Ctr - Speare (includes HVAC)</t>
  </si>
  <si>
    <t>Other Major Projects:</t>
  </si>
  <si>
    <t>PSU Entrance Gateway - High Street</t>
  </si>
  <si>
    <t>Turf Field with Lights ($2M Gifts)</t>
  </si>
  <si>
    <t>Merrill Place ($33m total)</t>
  </si>
  <si>
    <t xml:space="preserve">Episcopal Church </t>
  </si>
  <si>
    <t>Subtotal Major Capital Projects</t>
  </si>
  <si>
    <t>Program Funds (Annual Recurring)</t>
  </si>
  <si>
    <t>E&amp;G - Deferred Maintenance Projects (6XB291)</t>
  </si>
  <si>
    <t>Cogen Roof</t>
  </si>
  <si>
    <t>Memorial 3rd Floor Renovation</t>
  </si>
  <si>
    <t>Rounds Heating System</t>
  </si>
  <si>
    <t>Speare Chiller Replacement</t>
  </si>
  <si>
    <t>Speare Roof Replacement</t>
  </si>
  <si>
    <t>Speare Window Replacement</t>
  </si>
  <si>
    <t>Student Apts - Infrastructure (Steamline) &amp; Renovations</t>
  </si>
  <si>
    <t>CoGen plant</t>
  </si>
  <si>
    <t>Highland Hall Windows</t>
  </si>
  <si>
    <t>Classroom Modernization</t>
  </si>
  <si>
    <t>Subtotal Program Funds (Recurring)</t>
  </si>
  <si>
    <t>Total Capital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</si>
</sst>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\-yy;@"/>
    <numFmt numFmtId="165" formatCode="&quot;$&quot;####.#&quot;M&quot;"/>
    <numFmt numFmtId="166" formatCode="&quot;$&quot;###0.0&quot;M&quot;"/>
    <numFmt numFmtId="167" formatCode="mmmm\ yyyy"/>
    <numFmt numFmtId="168" formatCode="&quot;$&quot;###0.00&quot;M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trike/>
      <sz val="11"/>
      <color theme="1" tint="0.249977111117893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07">
    <xf numFmtId="0" fontId="0" fillId="0" borderId="0" xfId="0"/>
    <xf numFmtId="0" fontId="1" fillId="0" borderId="0" xfId="1"/>
    <xf numFmtId="0" fontId="4" fillId="0" borderId="0" xfId="1" applyFont="1"/>
    <xf numFmtId="164" fontId="1" fillId="0" borderId="0" xfId="1" applyNumberFormat="1" applyAlignment="1">
      <alignment horizontal="center"/>
    </xf>
    <xf numFmtId="165" fontId="1" fillId="0" borderId="0" xfId="1" applyNumberFormat="1" applyAlignment="1">
      <alignment horizontal="center"/>
    </xf>
    <xf numFmtId="165" fontId="1" fillId="0" borderId="0" xfId="1" applyNumberFormat="1"/>
    <xf numFmtId="166" fontId="1" fillId="0" borderId="0" xfId="1" applyNumberFormat="1"/>
    <xf numFmtId="165" fontId="3" fillId="0" borderId="0" xfId="1" applyNumberFormat="1" applyFont="1"/>
    <xf numFmtId="165" fontId="3" fillId="0" borderId="0" xfId="1" applyNumberFormat="1" applyFont="1" applyAlignment="1">
      <alignment horizontal="right"/>
    </xf>
    <xf numFmtId="0" fontId="2" fillId="0" borderId="0" xfId="1" applyFont="1"/>
    <xf numFmtId="165" fontId="2" fillId="0" borderId="0" xfId="1" applyNumberFormat="1" applyFont="1"/>
    <xf numFmtId="0" fontId="3" fillId="0" borderId="1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164" fontId="3" fillId="0" borderId="2" xfId="1" applyNumberFormat="1" applyFont="1" applyBorder="1" applyAlignment="1">
      <alignment horizontal="center" vertical="center"/>
    </xf>
    <xf numFmtId="165" fontId="3" fillId="0" borderId="2" xfId="1" applyNumberFormat="1" applyFont="1" applyBorder="1" applyAlignment="1">
      <alignment horizontal="center" vertical="center"/>
    </xf>
    <xf numFmtId="165" fontId="3" fillId="0" borderId="3" xfId="1" applyNumberFormat="1" applyFont="1" applyBorder="1" applyAlignment="1">
      <alignment horizontal="center"/>
    </xf>
    <xf numFmtId="165" fontId="3" fillId="0" borderId="4" xfId="1" applyNumberFormat="1" applyFont="1" applyBorder="1" applyAlignment="1">
      <alignment horizontal="center"/>
    </xf>
    <xf numFmtId="0" fontId="3" fillId="0" borderId="0" xfId="1" applyFont="1"/>
    <xf numFmtId="0" fontId="3" fillId="0" borderId="9" xfId="1" applyFont="1" applyBorder="1" applyAlignment="1">
      <alignment horizontal="left" vertical="center"/>
    </xf>
    <xf numFmtId="14" fontId="3" fillId="0" borderId="10" xfId="1" applyNumberFormat="1" applyFont="1" applyBorder="1" applyAlignment="1">
      <alignment horizontal="left" vertical="center"/>
    </xf>
    <xf numFmtId="164" fontId="3" fillId="0" borderId="10" xfId="1" applyNumberFormat="1" applyFont="1" applyBorder="1" applyAlignment="1">
      <alignment horizontal="center" vertical="center" wrapText="1"/>
    </xf>
    <xf numFmtId="165" fontId="3" fillId="0" borderId="10" xfId="1" applyNumberFormat="1" applyFont="1" applyBorder="1" applyAlignment="1">
      <alignment horizontal="center" vertical="center" wrapText="1"/>
    </xf>
    <xf numFmtId="165" fontId="3" fillId="0" borderId="11" xfId="1" applyNumberFormat="1" applyFont="1" applyBorder="1" applyAlignment="1">
      <alignment horizontal="center" wrapText="1"/>
    </xf>
    <xf numFmtId="165" fontId="3" fillId="0" borderId="12" xfId="1" applyNumberFormat="1" applyFont="1" applyBorder="1" applyAlignment="1">
      <alignment horizontal="center"/>
    </xf>
    <xf numFmtId="165" fontId="3" fillId="0" borderId="13" xfId="1" applyNumberFormat="1" applyFont="1" applyBorder="1" applyAlignment="1">
      <alignment horizontal="center" wrapText="1"/>
    </xf>
    <xf numFmtId="165" fontId="3" fillId="0" borderId="10" xfId="1" applyNumberFormat="1" applyFont="1" applyBorder="1" applyAlignment="1">
      <alignment horizontal="center" wrapText="1"/>
    </xf>
    <xf numFmtId="166" fontId="3" fillId="0" borderId="14" xfId="1" applyNumberFormat="1" applyFont="1" applyBorder="1" applyAlignment="1">
      <alignment horizontal="center" wrapText="1"/>
    </xf>
    <xf numFmtId="0" fontId="5" fillId="2" borderId="17" xfId="1" applyFont="1" applyFill="1" applyBorder="1" applyAlignment="1">
      <alignment horizontal="left" vertical="center"/>
    </xf>
    <xf numFmtId="0" fontId="6" fillId="2" borderId="8" xfId="1" applyFont="1" applyFill="1" applyBorder="1" applyAlignment="1">
      <alignment horizontal="left" vertical="center"/>
    </xf>
    <xf numFmtId="164" fontId="3" fillId="2" borderId="8" xfId="1" applyNumberFormat="1" applyFont="1" applyFill="1" applyBorder="1" applyAlignment="1">
      <alignment horizontal="center" vertical="center"/>
    </xf>
    <xf numFmtId="165" fontId="3" fillId="2" borderId="8" xfId="1" applyNumberFormat="1" applyFont="1" applyFill="1" applyBorder="1" applyAlignment="1">
      <alignment horizontal="center" vertical="center"/>
    </xf>
    <xf numFmtId="165" fontId="3" fillId="2" borderId="18" xfId="1" applyNumberFormat="1" applyFont="1" applyFill="1" applyBorder="1" applyAlignment="1">
      <alignment horizontal="right" vertical="center"/>
    </xf>
    <xf numFmtId="165" fontId="3" fillId="2" borderId="19" xfId="1" applyNumberFormat="1" applyFont="1" applyFill="1" applyBorder="1" applyAlignment="1">
      <alignment horizontal="right" vertical="center"/>
    </xf>
    <xf numFmtId="165" fontId="1" fillId="2" borderId="20" xfId="1" applyNumberFormat="1" applyFill="1" applyBorder="1" applyAlignment="1">
      <alignment horizontal="center" vertical="center"/>
    </xf>
    <xf numFmtId="165" fontId="1" fillId="2" borderId="18" xfId="1" applyNumberFormat="1" applyFill="1" applyBorder="1" applyAlignment="1">
      <alignment horizontal="center" vertical="center"/>
    </xf>
    <xf numFmtId="165" fontId="2" fillId="2" borderId="0" xfId="1" applyNumberFormat="1" applyFont="1" applyFill="1" applyAlignment="1">
      <alignment wrapText="1"/>
    </xf>
    <xf numFmtId="165" fontId="1" fillId="2" borderId="0" xfId="1" applyNumberFormat="1" applyFill="1" applyAlignment="1">
      <alignment wrapText="1"/>
    </xf>
    <xf numFmtId="166" fontId="1" fillId="2" borderId="21" xfId="1" applyNumberFormat="1" applyFill="1" applyBorder="1" applyAlignment="1">
      <alignment horizontal="center" vertical="center"/>
    </xf>
    <xf numFmtId="0" fontId="1" fillId="0" borderId="0" xfId="1" applyAlignment="1">
      <alignment horizontal="center" vertical="top"/>
    </xf>
    <xf numFmtId="0" fontId="1" fillId="3" borderId="23" xfId="1" applyFill="1" applyBorder="1"/>
    <xf numFmtId="0" fontId="3" fillId="3" borderId="3" xfId="1" applyFont="1" applyFill="1" applyBorder="1" applyAlignment="1">
      <alignment horizontal="left" vertical="top" wrapText="1"/>
    </xf>
    <xf numFmtId="164" fontId="1" fillId="3" borderId="3" xfId="1" applyNumberFormat="1" applyFill="1" applyBorder="1" applyAlignment="1">
      <alignment horizontal="center" vertical="top" wrapText="1"/>
    </xf>
    <xf numFmtId="166" fontId="1" fillId="3" borderId="24" xfId="1" applyNumberFormat="1" applyFill="1" applyBorder="1" applyAlignment="1">
      <alignment horizontal="center" vertical="top" wrapText="1"/>
    </xf>
    <xf numFmtId="166" fontId="3" fillId="3" borderId="25" xfId="2" applyNumberFormat="1" applyFont="1" applyFill="1" applyBorder="1" applyAlignment="1">
      <alignment horizontal="center"/>
    </xf>
    <xf numFmtId="166" fontId="3" fillId="3" borderId="26" xfId="2" applyNumberFormat="1" applyFont="1" applyFill="1" applyBorder="1" applyAlignment="1">
      <alignment horizontal="right"/>
    </xf>
    <xf numFmtId="166" fontId="5" fillId="3" borderId="3" xfId="2" applyNumberFormat="1" applyFont="1" applyFill="1" applyBorder="1" applyAlignment="1">
      <alignment horizontal="right"/>
    </xf>
    <xf numFmtId="166" fontId="5" fillId="3" borderId="24" xfId="2" applyNumberFormat="1" applyFont="1" applyFill="1" applyBorder="1" applyAlignment="1">
      <alignment horizontal="right"/>
    </xf>
    <xf numFmtId="166" fontId="3" fillId="3" borderId="27" xfId="1" applyNumberFormat="1" applyFont="1" applyFill="1" applyBorder="1" applyAlignment="1">
      <alignment horizontal="right" vertical="top"/>
    </xf>
    <xf numFmtId="166" fontId="3" fillId="3" borderId="3" xfId="2" applyNumberFormat="1" applyFont="1" applyFill="1" applyBorder="1"/>
    <xf numFmtId="166" fontId="3" fillId="3" borderId="3" xfId="1" applyNumberFormat="1" applyFont="1" applyFill="1" applyBorder="1"/>
    <xf numFmtId="166" fontId="3" fillId="3" borderId="28" xfId="1" applyNumberFormat="1" applyFont="1" applyFill="1" applyBorder="1"/>
    <xf numFmtId="0" fontId="7" fillId="0" borderId="0" xfId="1" applyFont="1" applyAlignment="1">
      <alignment horizontal="right" vertical="top"/>
    </xf>
    <xf numFmtId="0" fontId="7" fillId="3" borderId="29" xfId="1" applyFont="1" applyFill="1" applyBorder="1"/>
    <xf numFmtId="0" fontId="8" fillId="3" borderId="11" xfId="1" applyFont="1" applyFill="1" applyBorder="1" applyAlignment="1">
      <alignment wrapText="1"/>
    </xf>
    <xf numFmtId="164" fontId="8" fillId="3" borderId="11" xfId="1" applyNumberFormat="1" applyFont="1" applyFill="1" applyBorder="1" applyAlignment="1">
      <alignment horizontal="center" vertical="top" wrapText="1"/>
    </xf>
    <xf numFmtId="166" fontId="8" fillId="3" borderId="11" xfId="1" applyNumberFormat="1" applyFont="1" applyFill="1" applyBorder="1" applyAlignment="1">
      <alignment horizontal="center" vertical="top" wrapText="1"/>
    </xf>
    <xf numFmtId="166" fontId="8" fillId="3" borderId="10" xfId="2" applyNumberFormat="1" applyFont="1" applyFill="1" applyBorder="1" applyAlignment="1">
      <alignment horizontal="center"/>
    </xf>
    <xf numFmtId="166" fontId="8" fillId="3" borderId="11" xfId="2" applyNumberFormat="1" applyFont="1" applyFill="1" applyBorder="1" applyAlignment="1">
      <alignment horizontal="right"/>
    </xf>
    <xf numFmtId="166" fontId="8" fillId="3" borderId="11" xfId="1" applyNumberFormat="1" applyFont="1" applyFill="1" applyBorder="1" applyAlignment="1">
      <alignment horizontal="right"/>
    </xf>
    <xf numFmtId="166" fontId="8" fillId="3" borderId="30" xfId="1" applyNumberFormat="1" applyFont="1" applyFill="1" applyBorder="1" applyAlignment="1">
      <alignment horizontal="right"/>
    </xf>
    <xf numFmtId="166" fontId="8" fillId="3" borderId="31" xfId="1" applyNumberFormat="1" applyFont="1" applyFill="1" applyBorder="1" applyAlignment="1">
      <alignment horizontal="left" vertical="top"/>
    </xf>
    <xf numFmtId="166" fontId="8" fillId="3" borderId="11" xfId="2" applyNumberFormat="1" applyFont="1" applyFill="1" applyBorder="1"/>
    <xf numFmtId="166" fontId="8" fillId="3" borderId="11" xfId="1" applyNumberFormat="1" applyFont="1" applyFill="1" applyBorder="1"/>
    <xf numFmtId="166" fontId="8" fillId="3" borderId="32" xfId="1" applyNumberFormat="1" applyFont="1" applyFill="1" applyBorder="1"/>
    <xf numFmtId="0" fontId="7" fillId="0" borderId="0" xfId="1" applyFont="1"/>
    <xf numFmtId="166" fontId="8" fillId="3" borderId="11" xfId="2" applyNumberFormat="1" applyFont="1" applyFill="1" applyBorder="1" applyAlignment="1">
      <alignment horizontal="center"/>
    </xf>
    <xf numFmtId="168" fontId="8" fillId="3" borderId="11" xfId="2" applyNumberFormat="1" applyFont="1" applyFill="1" applyBorder="1" applyAlignment="1">
      <alignment horizontal="right"/>
    </xf>
    <xf numFmtId="166" fontId="8" fillId="3" borderId="30" xfId="2" applyNumberFormat="1" applyFont="1" applyFill="1" applyBorder="1" applyAlignment="1">
      <alignment horizontal="right"/>
    </xf>
    <xf numFmtId="0" fontId="7" fillId="3" borderId="17" xfId="1" applyFont="1" applyFill="1" applyBorder="1"/>
    <xf numFmtId="0" fontId="7" fillId="3" borderId="18" xfId="1" applyFont="1" applyFill="1" applyBorder="1" applyAlignment="1">
      <alignment wrapText="1"/>
    </xf>
    <xf numFmtId="164" fontId="7" fillId="3" borderId="18" xfId="1" applyNumberFormat="1" applyFont="1" applyFill="1" applyBorder="1" applyAlignment="1">
      <alignment horizontal="center" vertical="top" wrapText="1"/>
    </xf>
    <xf numFmtId="166" fontId="7" fillId="3" borderId="18" xfId="1" applyNumberFormat="1" applyFont="1" applyFill="1" applyBorder="1" applyAlignment="1">
      <alignment horizontal="center" vertical="top" wrapText="1"/>
    </xf>
    <xf numFmtId="166" fontId="7" fillId="3" borderId="18" xfId="2" applyNumberFormat="1" applyFont="1" applyFill="1" applyBorder="1" applyAlignment="1">
      <alignment horizontal="center"/>
    </xf>
    <xf numFmtId="166" fontId="7" fillId="3" borderId="18" xfId="2" applyNumberFormat="1" applyFont="1" applyFill="1" applyBorder="1" applyAlignment="1">
      <alignment horizontal="right"/>
    </xf>
    <xf numFmtId="166" fontId="7" fillId="3" borderId="18" xfId="1" applyNumberFormat="1" applyFont="1" applyFill="1" applyBorder="1" applyAlignment="1">
      <alignment horizontal="right"/>
    </xf>
    <xf numFmtId="166" fontId="7" fillId="3" borderId="19" xfId="1" applyNumberFormat="1" applyFont="1" applyFill="1" applyBorder="1" applyAlignment="1">
      <alignment horizontal="right"/>
    </xf>
    <xf numFmtId="166" fontId="7" fillId="3" borderId="20" xfId="1" applyNumberFormat="1" applyFont="1" applyFill="1" applyBorder="1" applyAlignment="1">
      <alignment horizontal="left" vertical="top"/>
    </xf>
    <xf numFmtId="166" fontId="7" fillId="3" borderId="18" xfId="2" applyNumberFormat="1" applyFont="1" applyFill="1" applyBorder="1"/>
    <xf numFmtId="166" fontId="7" fillId="3" borderId="18" xfId="1" applyNumberFormat="1" applyFont="1" applyFill="1" applyBorder="1"/>
    <xf numFmtId="166" fontId="7" fillId="3" borderId="21" xfId="1" applyNumberFormat="1" applyFont="1" applyFill="1" applyBorder="1"/>
    <xf numFmtId="0" fontId="1" fillId="0" borderId="0" xfId="1" applyAlignment="1">
      <alignment horizontal="right" vertical="top"/>
    </xf>
    <xf numFmtId="0" fontId="3" fillId="3" borderId="3" xfId="1" applyFont="1" applyFill="1" applyBorder="1" applyAlignment="1">
      <alignment wrapText="1"/>
    </xf>
    <xf numFmtId="166" fontId="3" fillId="3" borderId="3" xfId="2" applyNumberFormat="1" applyFont="1" applyFill="1" applyBorder="1" applyAlignment="1">
      <alignment horizontal="right"/>
    </xf>
    <xf numFmtId="166" fontId="3" fillId="3" borderId="24" xfId="2" applyNumberFormat="1" applyFont="1" applyFill="1" applyBorder="1" applyAlignment="1">
      <alignment horizontal="right"/>
    </xf>
    <xf numFmtId="164" fontId="7" fillId="3" borderId="0" xfId="1" applyNumberFormat="1" applyFont="1" applyFill="1" applyAlignment="1">
      <alignment horizontal="center" vertical="top" wrapText="1"/>
    </xf>
    <xf numFmtId="166" fontId="7" fillId="3" borderId="0" xfId="1" applyNumberFormat="1" applyFont="1" applyFill="1" applyAlignment="1">
      <alignment horizontal="center" vertical="top" wrapText="1"/>
    </xf>
    <xf numFmtId="166" fontId="7" fillId="3" borderId="0" xfId="2" applyNumberFormat="1" applyFont="1" applyFill="1" applyBorder="1" applyAlignment="1">
      <alignment horizontal="center"/>
    </xf>
    <xf numFmtId="166" fontId="7" fillId="3" borderId="0" xfId="2" applyNumberFormat="1" applyFont="1" applyFill="1" applyBorder="1" applyAlignment="1">
      <alignment horizontal="right"/>
    </xf>
    <xf numFmtId="166" fontId="7" fillId="3" borderId="33" xfId="2" applyNumberFormat="1" applyFont="1" applyFill="1" applyBorder="1" applyAlignment="1">
      <alignment horizontal="right"/>
    </xf>
    <xf numFmtId="166" fontId="7" fillId="3" borderId="34" xfId="1" applyNumberFormat="1" applyFont="1" applyFill="1" applyBorder="1" applyAlignment="1">
      <alignment horizontal="right"/>
    </xf>
    <xf numFmtId="166" fontId="7" fillId="3" borderId="16" xfId="1" applyNumberFormat="1" applyFont="1" applyFill="1" applyBorder="1" applyAlignment="1">
      <alignment horizontal="right"/>
    </xf>
    <xf numFmtId="0" fontId="3" fillId="0" borderId="0" xfId="1" applyFont="1" applyAlignment="1">
      <alignment horizontal="right" vertical="top"/>
    </xf>
    <xf numFmtId="0" fontId="3" fillId="3" borderId="23" xfId="1" applyFont="1" applyFill="1" applyBorder="1"/>
    <xf numFmtId="0" fontId="3" fillId="3" borderId="3" xfId="1" applyFont="1" applyFill="1" applyBorder="1"/>
    <xf numFmtId="164" fontId="1" fillId="3" borderId="3" xfId="1" applyNumberFormat="1" applyFill="1" applyBorder="1" applyAlignment="1">
      <alignment horizontal="center"/>
    </xf>
    <xf numFmtId="166" fontId="1" fillId="3" borderId="28" xfId="1" applyNumberFormat="1" applyFill="1" applyBorder="1" applyAlignment="1">
      <alignment horizontal="center"/>
    </xf>
    <xf numFmtId="166" fontId="5" fillId="3" borderId="27" xfId="1" applyNumberFormat="1" applyFont="1" applyFill="1" applyBorder="1"/>
    <xf numFmtId="166" fontId="5" fillId="3" borderId="3" xfId="1" applyNumberFormat="1" applyFont="1" applyFill="1" applyBorder="1"/>
    <xf numFmtId="166" fontId="5" fillId="3" borderId="28" xfId="1" applyNumberFormat="1" applyFont="1" applyFill="1" applyBorder="1"/>
    <xf numFmtId="0" fontId="8" fillId="3" borderId="11" xfId="1" applyFont="1" applyFill="1" applyBorder="1"/>
    <xf numFmtId="164" fontId="8" fillId="3" borderId="11" xfId="1" applyNumberFormat="1" applyFont="1" applyFill="1" applyBorder="1" applyAlignment="1">
      <alignment horizontal="center"/>
    </xf>
    <xf numFmtId="166" fontId="8" fillId="3" borderId="11" xfId="1" applyNumberFormat="1" applyFont="1" applyFill="1" applyBorder="1" applyAlignment="1">
      <alignment horizontal="center"/>
    </xf>
    <xf numFmtId="166" fontId="8" fillId="3" borderId="31" xfId="1" applyNumberFormat="1" applyFont="1" applyFill="1" applyBorder="1"/>
    <xf numFmtId="0" fontId="7" fillId="3" borderId="35" xfId="1" applyFont="1" applyFill="1" applyBorder="1"/>
    <xf numFmtId="0" fontId="8" fillId="3" borderId="36" xfId="1" applyFont="1" applyFill="1" applyBorder="1"/>
    <xf numFmtId="164" fontId="8" fillId="3" borderId="36" xfId="1" applyNumberFormat="1" applyFont="1" applyFill="1" applyBorder="1" applyAlignment="1">
      <alignment horizontal="center"/>
    </xf>
    <xf numFmtId="166" fontId="8" fillId="3" borderId="36" xfId="1" applyNumberFormat="1" applyFont="1" applyFill="1" applyBorder="1" applyAlignment="1">
      <alignment horizontal="center"/>
    </xf>
    <xf numFmtId="166" fontId="8" fillId="3" borderId="36" xfId="2" applyNumberFormat="1" applyFont="1" applyFill="1" applyBorder="1" applyAlignment="1">
      <alignment horizontal="center"/>
    </xf>
    <xf numFmtId="166" fontId="8" fillId="3" borderId="36" xfId="2" applyNumberFormat="1" applyFont="1" applyFill="1" applyBorder="1" applyAlignment="1">
      <alignment horizontal="right"/>
    </xf>
    <xf numFmtId="166" fontId="8" fillId="3" borderId="36" xfId="1" applyNumberFormat="1" applyFont="1" applyFill="1" applyBorder="1" applyAlignment="1">
      <alignment horizontal="right"/>
    </xf>
    <xf numFmtId="166" fontId="8" fillId="3" borderId="37" xfId="1" applyNumberFormat="1" applyFont="1" applyFill="1" applyBorder="1" applyAlignment="1">
      <alignment horizontal="right"/>
    </xf>
    <xf numFmtId="166" fontId="8" fillId="3" borderId="38" xfId="1" applyNumberFormat="1" applyFont="1" applyFill="1" applyBorder="1"/>
    <xf numFmtId="166" fontId="8" fillId="3" borderId="36" xfId="2" applyNumberFormat="1" applyFont="1" applyFill="1" applyBorder="1"/>
    <xf numFmtId="166" fontId="8" fillId="3" borderId="36" xfId="1" applyNumberFormat="1" applyFont="1" applyFill="1" applyBorder="1"/>
    <xf numFmtId="166" fontId="8" fillId="3" borderId="39" xfId="1" applyNumberFormat="1" applyFont="1" applyFill="1" applyBorder="1"/>
    <xf numFmtId="0" fontId="7" fillId="3" borderId="40" xfId="1" applyFont="1" applyFill="1" applyBorder="1"/>
    <xf numFmtId="0" fontId="7" fillId="3" borderId="10" xfId="1" applyFont="1" applyFill="1" applyBorder="1"/>
    <xf numFmtId="164" fontId="7" fillId="3" borderId="10" xfId="1" applyNumberFormat="1" applyFont="1" applyFill="1" applyBorder="1" applyAlignment="1">
      <alignment horizontal="center"/>
    </xf>
    <xf numFmtId="166" fontId="7" fillId="3" borderId="10" xfId="1" applyNumberFormat="1" applyFont="1" applyFill="1" applyBorder="1" applyAlignment="1">
      <alignment horizontal="center"/>
    </xf>
    <xf numFmtId="0" fontId="7" fillId="3" borderId="0" xfId="1" applyFont="1" applyFill="1"/>
    <xf numFmtId="0" fontId="7" fillId="3" borderId="33" xfId="1" applyFont="1" applyFill="1" applyBorder="1"/>
    <xf numFmtId="0" fontId="7" fillId="3" borderId="16" xfId="1" applyFont="1" applyFill="1" applyBorder="1"/>
    <xf numFmtId="0" fontId="7" fillId="3" borderId="41" xfId="1" applyFont="1" applyFill="1" applyBorder="1"/>
    <xf numFmtId="0" fontId="7" fillId="3" borderId="42" xfId="1" applyFont="1" applyFill="1" applyBorder="1"/>
    <xf numFmtId="166" fontId="5" fillId="3" borderId="18" xfId="2" applyNumberFormat="1" applyFont="1" applyFill="1" applyBorder="1" applyAlignment="1">
      <alignment horizontal="center"/>
    </xf>
    <xf numFmtId="166" fontId="3" fillId="3" borderId="11" xfId="2" applyNumberFormat="1" applyFont="1" applyFill="1" applyBorder="1" applyAlignment="1">
      <alignment horizontal="right"/>
    </xf>
    <xf numFmtId="0" fontId="1" fillId="3" borderId="29" xfId="1" applyFill="1" applyBorder="1"/>
    <xf numFmtId="0" fontId="3" fillId="3" borderId="11" xfId="1" applyFont="1" applyFill="1" applyBorder="1"/>
    <xf numFmtId="164" fontId="3" fillId="3" borderId="11" xfId="1" applyNumberFormat="1" applyFont="1" applyFill="1" applyBorder="1" applyAlignment="1">
      <alignment horizontal="center"/>
    </xf>
    <xf numFmtId="166" fontId="3" fillId="3" borderId="30" xfId="1" applyNumberFormat="1" applyFont="1" applyFill="1" applyBorder="1" applyAlignment="1">
      <alignment horizontal="center"/>
    </xf>
    <xf numFmtId="166" fontId="5" fillId="3" borderId="25" xfId="2" applyNumberFormat="1" applyFont="1" applyFill="1" applyBorder="1" applyAlignment="1">
      <alignment horizontal="center"/>
    </xf>
    <xf numFmtId="0" fontId="9" fillId="3" borderId="11" xfId="1" applyFont="1" applyFill="1" applyBorder="1"/>
    <xf numFmtId="164" fontId="9" fillId="3" borderId="11" xfId="1" applyNumberFormat="1" applyFont="1" applyFill="1" applyBorder="1" applyAlignment="1">
      <alignment horizontal="center"/>
    </xf>
    <xf numFmtId="166" fontId="9" fillId="3" borderId="11" xfId="1" applyNumberFormat="1" applyFont="1" applyFill="1" applyBorder="1" applyAlignment="1">
      <alignment horizontal="center"/>
    </xf>
    <xf numFmtId="166" fontId="9" fillId="3" borderId="10" xfId="2" applyNumberFormat="1" applyFont="1" applyFill="1" applyBorder="1" applyAlignment="1">
      <alignment horizontal="center"/>
    </xf>
    <xf numFmtId="166" fontId="9" fillId="3" borderId="11" xfId="2" applyNumberFormat="1" applyFont="1" applyFill="1" applyBorder="1" applyAlignment="1">
      <alignment horizontal="right"/>
    </xf>
    <xf numFmtId="166" fontId="9" fillId="3" borderId="11" xfId="1" applyNumberFormat="1" applyFont="1" applyFill="1" applyBorder="1" applyAlignment="1">
      <alignment horizontal="right"/>
    </xf>
    <xf numFmtId="166" fontId="9" fillId="3" borderId="30" xfId="1" applyNumberFormat="1" applyFont="1" applyFill="1" applyBorder="1" applyAlignment="1">
      <alignment horizontal="right"/>
    </xf>
    <xf numFmtId="166" fontId="9" fillId="3" borderId="31" xfId="1" applyNumberFormat="1" applyFont="1" applyFill="1" applyBorder="1" applyAlignment="1">
      <alignment horizontal="left" wrapText="1"/>
    </xf>
    <xf numFmtId="166" fontId="9" fillId="3" borderId="11" xfId="2" applyNumberFormat="1" applyFont="1" applyFill="1" applyBorder="1"/>
    <xf numFmtId="166" fontId="9" fillId="3" borderId="11" xfId="1" applyNumberFormat="1" applyFont="1" applyFill="1" applyBorder="1"/>
    <xf numFmtId="166" fontId="9" fillId="3" borderId="32" xfId="1" applyNumberFormat="1" applyFont="1" applyFill="1" applyBorder="1"/>
    <xf numFmtId="166" fontId="9" fillId="3" borderId="11" xfId="2" applyNumberFormat="1" applyFont="1" applyFill="1" applyBorder="1" applyAlignment="1">
      <alignment horizontal="center"/>
    </xf>
    <xf numFmtId="166" fontId="9" fillId="3" borderId="31" xfId="1" applyNumberFormat="1" applyFont="1" applyFill="1" applyBorder="1"/>
    <xf numFmtId="0" fontId="9" fillId="3" borderId="36" xfId="1" applyFont="1" applyFill="1" applyBorder="1"/>
    <xf numFmtId="164" fontId="9" fillId="3" borderId="36" xfId="1" applyNumberFormat="1" applyFont="1" applyFill="1" applyBorder="1" applyAlignment="1">
      <alignment horizontal="center"/>
    </xf>
    <xf numFmtId="166" fontId="9" fillId="3" borderId="36" xfId="1" applyNumberFormat="1" applyFont="1" applyFill="1" applyBorder="1" applyAlignment="1">
      <alignment horizontal="center"/>
    </xf>
    <xf numFmtId="166" fontId="9" fillId="3" borderId="36" xfId="2" applyNumberFormat="1" applyFont="1" applyFill="1" applyBorder="1" applyAlignment="1">
      <alignment horizontal="center"/>
    </xf>
    <xf numFmtId="166" fontId="9" fillId="3" borderId="36" xfId="2" applyNumberFormat="1" applyFont="1" applyFill="1" applyBorder="1" applyAlignment="1">
      <alignment horizontal="right"/>
    </xf>
    <xf numFmtId="166" fontId="9" fillId="3" borderId="36" xfId="1" applyNumberFormat="1" applyFont="1" applyFill="1" applyBorder="1" applyAlignment="1">
      <alignment horizontal="right"/>
    </xf>
    <xf numFmtId="166" fontId="9" fillId="3" borderId="37" xfId="1" applyNumberFormat="1" applyFont="1" applyFill="1" applyBorder="1" applyAlignment="1">
      <alignment horizontal="right"/>
    </xf>
    <xf numFmtId="166" fontId="9" fillId="3" borderId="38" xfId="1" applyNumberFormat="1" applyFont="1" applyFill="1" applyBorder="1"/>
    <xf numFmtId="166" fontId="9" fillId="3" borderId="36" xfId="2" applyNumberFormat="1" applyFont="1" applyFill="1" applyBorder="1"/>
    <xf numFmtId="166" fontId="9" fillId="3" borderId="36" xfId="1" applyNumberFormat="1" applyFont="1" applyFill="1" applyBorder="1"/>
    <xf numFmtId="166" fontId="9" fillId="3" borderId="39" xfId="1" applyNumberFormat="1" applyFont="1" applyFill="1" applyBorder="1"/>
    <xf numFmtId="0" fontId="1" fillId="3" borderId="40" xfId="1" applyFill="1" applyBorder="1"/>
    <xf numFmtId="0" fontId="1" fillId="3" borderId="10" xfId="1" applyFill="1" applyBorder="1"/>
    <xf numFmtId="164" fontId="1" fillId="3" borderId="10" xfId="1" applyNumberFormat="1" applyFill="1" applyBorder="1" applyAlignment="1">
      <alignment horizontal="center"/>
    </xf>
    <xf numFmtId="166" fontId="1" fillId="3" borderId="10" xfId="1" applyNumberFormat="1" applyFill="1" applyBorder="1" applyAlignment="1">
      <alignment horizontal="center"/>
    </xf>
    <xf numFmtId="165" fontId="1" fillId="3" borderId="0" xfId="1" applyNumberFormat="1" applyFill="1" applyAlignment="1">
      <alignment horizontal="center"/>
    </xf>
    <xf numFmtId="165" fontId="1" fillId="3" borderId="0" xfId="1" applyNumberFormat="1" applyFill="1"/>
    <xf numFmtId="165" fontId="1" fillId="3" borderId="33" xfId="1" applyNumberFormat="1" applyFill="1" applyBorder="1"/>
    <xf numFmtId="165" fontId="1" fillId="3" borderId="16" xfId="1" applyNumberFormat="1" applyFill="1" applyBorder="1"/>
    <xf numFmtId="165" fontId="1" fillId="3" borderId="41" xfId="1" applyNumberFormat="1" applyFill="1" applyBorder="1"/>
    <xf numFmtId="166" fontId="1" fillId="3" borderId="42" xfId="1" applyNumberFormat="1" applyFill="1" applyBorder="1"/>
    <xf numFmtId="164" fontId="1" fillId="3" borderId="11" xfId="1" applyNumberFormat="1" applyFill="1" applyBorder="1" applyAlignment="1">
      <alignment horizontal="center"/>
    </xf>
    <xf numFmtId="166" fontId="1" fillId="3" borderId="11" xfId="1" applyNumberFormat="1" applyFill="1" applyBorder="1" applyAlignment="1">
      <alignment horizontal="center"/>
    </xf>
    <xf numFmtId="166" fontId="3" fillId="3" borderId="11" xfId="1" applyNumberFormat="1" applyFont="1" applyFill="1" applyBorder="1" applyAlignment="1">
      <alignment horizontal="right"/>
    </xf>
    <xf numFmtId="166" fontId="1" fillId="3" borderId="11" xfId="1" applyNumberFormat="1" applyFill="1" applyBorder="1" applyAlignment="1">
      <alignment horizontal="right"/>
    </xf>
    <xf numFmtId="166" fontId="1" fillId="3" borderId="30" xfId="1" applyNumberFormat="1" applyFill="1" applyBorder="1" applyAlignment="1">
      <alignment horizontal="right"/>
    </xf>
    <xf numFmtId="166" fontId="1" fillId="3" borderId="31" xfId="1" applyNumberFormat="1" applyFill="1" applyBorder="1" applyAlignment="1">
      <alignment horizontal="center"/>
    </xf>
    <xf numFmtId="166" fontId="1" fillId="3" borderId="11" xfId="2" applyNumberFormat="1" applyFont="1" applyFill="1" applyBorder="1"/>
    <xf numFmtId="166" fontId="1" fillId="3" borderId="11" xfId="1" applyNumberFormat="1" applyFill="1" applyBorder="1"/>
    <xf numFmtId="166" fontId="1" fillId="3" borderId="32" xfId="1" applyNumberFormat="1" applyFill="1" applyBorder="1"/>
    <xf numFmtId="166" fontId="1" fillId="3" borderId="30" xfId="1" applyNumberFormat="1" applyFill="1" applyBorder="1" applyAlignment="1">
      <alignment horizontal="center"/>
    </xf>
    <xf numFmtId="166" fontId="9" fillId="3" borderId="31" xfId="1" applyNumberFormat="1" applyFont="1" applyFill="1" applyBorder="1" applyAlignment="1">
      <alignment horizontal="left"/>
    </xf>
    <xf numFmtId="0" fontId="9" fillId="3" borderId="11" xfId="1" applyFont="1" applyFill="1" applyBorder="1" applyAlignment="1">
      <alignment wrapText="1"/>
    </xf>
    <xf numFmtId="164" fontId="9" fillId="3" borderId="11" xfId="1" applyNumberFormat="1" applyFont="1" applyFill="1" applyBorder="1" applyAlignment="1">
      <alignment horizontal="center" wrapText="1"/>
    </xf>
    <xf numFmtId="166" fontId="9" fillId="3" borderId="11" xfId="1" applyNumberFormat="1" applyFont="1" applyFill="1" applyBorder="1" applyAlignment="1">
      <alignment horizontal="center" wrapText="1"/>
    </xf>
    <xf numFmtId="166" fontId="9" fillId="3" borderId="31" xfId="1" applyNumberFormat="1" applyFont="1" applyFill="1" applyBorder="1" applyAlignment="1">
      <alignment vertical="top"/>
    </xf>
    <xf numFmtId="0" fontId="1" fillId="3" borderId="35" xfId="1" applyFill="1" applyBorder="1"/>
    <xf numFmtId="166" fontId="9" fillId="3" borderId="36" xfId="1" applyNumberFormat="1" applyFont="1" applyFill="1" applyBorder="1" applyAlignment="1">
      <alignment horizontal="right" vertical="top"/>
    </xf>
    <xf numFmtId="166" fontId="9" fillId="3" borderId="37" xfId="1" applyNumberFormat="1" applyFont="1" applyFill="1" applyBorder="1" applyAlignment="1">
      <alignment horizontal="right" vertical="top"/>
    </xf>
    <xf numFmtId="166" fontId="9" fillId="3" borderId="38" xfId="1" applyNumberFormat="1" applyFont="1" applyFill="1" applyBorder="1" applyAlignment="1">
      <alignment wrapText="1"/>
    </xf>
    <xf numFmtId="0" fontId="1" fillId="0" borderId="0" xfId="1" applyAlignment="1">
      <alignment vertical="top"/>
    </xf>
    <xf numFmtId="0" fontId="1" fillId="4" borderId="43" xfId="1" applyFill="1" applyBorder="1"/>
    <xf numFmtId="0" fontId="1" fillId="4" borderId="34" xfId="1" applyFill="1" applyBorder="1"/>
    <xf numFmtId="164" fontId="1" fillId="4" borderId="34" xfId="1" applyNumberFormat="1" applyFill="1" applyBorder="1" applyAlignment="1">
      <alignment horizontal="center"/>
    </xf>
    <xf numFmtId="166" fontId="1" fillId="4" borderId="34" xfId="1" applyNumberFormat="1" applyFill="1" applyBorder="1" applyAlignment="1">
      <alignment horizontal="center"/>
    </xf>
    <xf numFmtId="166" fontId="7" fillId="5" borderId="34" xfId="2" applyNumberFormat="1" applyFont="1" applyFill="1" applyBorder="1" applyAlignment="1">
      <alignment horizontal="center"/>
    </xf>
    <xf numFmtId="166" fontId="1" fillId="4" borderId="34" xfId="2" applyNumberFormat="1" applyFont="1" applyFill="1" applyBorder="1" applyAlignment="1">
      <alignment horizontal="right"/>
    </xf>
    <xf numFmtId="166" fontId="1" fillId="4" borderId="34" xfId="1" applyNumberFormat="1" applyFill="1" applyBorder="1" applyAlignment="1">
      <alignment horizontal="right" vertical="top"/>
    </xf>
    <xf numFmtId="166" fontId="1" fillId="4" borderId="16" xfId="1" applyNumberFormat="1" applyFill="1" applyBorder="1" applyAlignment="1">
      <alignment horizontal="right" vertical="top"/>
    </xf>
    <xf numFmtId="166" fontId="1" fillId="4" borderId="44" xfId="1" applyNumberFormat="1" applyFill="1" applyBorder="1" applyAlignment="1">
      <alignment wrapText="1"/>
    </xf>
    <xf numFmtId="166" fontId="1" fillId="4" borderId="34" xfId="2" applyNumberFormat="1" applyFont="1" applyFill="1" applyBorder="1"/>
    <xf numFmtId="166" fontId="1" fillId="4" borderId="34" xfId="1" applyNumberFormat="1" applyFill="1" applyBorder="1"/>
    <xf numFmtId="166" fontId="1" fillId="4" borderId="45" xfId="1" applyNumberFormat="1" applyFill="1" applyBorder="1"/>
    <xf numFmtId="0" fontId="1" fillId="2" borderId="40" xfId="1" applyFill="1" applyBorder="1"/>
    <xf numFmtId="0" fontId="3" fillId="2" borderId="10" xfId="1" applyFont="1" applyFill="1" applyBorder="1"/>
    <xf numFmtId="164" fontId="3" fillId="2" borderId="10" xfId="1" applyNumberFormat="1" applyFont="1" applyFill="1" applyBorder="1" applyAlignment="1">
      <alignment horizontal="center"/>
    </xf>
    <xf numFmtId="166" fontId="3" fillId="2" borderId="12" xfId="1" applyNumberFormat="1" applyFont="1" applyFill="1" applyBorder="1" applyAlignment="1">
      <alignment horizontal="center"/>
    </xf>
    <xf numFmtId="166" fontId="5" fillId="6" borderId="25" xfId="2" applyNumberFormat="1" applyFont="1" applyFill="1" applyBorder="1" applyAlignment="1">
      <alignment horizontal="center"/>
    </xf>
    <xf numFmtId="166" fontId="3" fillId="2" borderId="15" xfId="2" applyNumberFormat="1" applyFont="1" applyFill="1" applyBorder="1" applyAlignment="1">
      <alignment horizontal="right"/>
    </xf>
    <xf numFmtId="166" fontId="3" fillId="2" borderId="10" xfId="2" applyNumberFormat="1" applyFont="1" applyFill="1" applyBorder="1" applyAlignment="1">
      <alignment horizontal="right"/>
    </xf>
    <xf numFmtId="166" fontId="3" fillId="2" borderId="12" xfId="2" applyNumberFormat="1" applyFont="1" applyFill="1" applyBorder="1" applyAlignment="1">
      <alignment horizontal="right"/>
    </xf>
    <xf numFmtId="166" fontId="3" fillId="2" borderId="13" xfId="2" applyNumberFormat="1" applyFont="1" applyFill="1" applyBorder="1" applyAlignment="1">
      <alignment horizontal="right"/>
    </xf>
    <xf numFmtId="166" fontId="3" fillId="2" borderId="14" xfId="2" applyNumberFormat="1" applyFont="1" applyFill="1" applyBorder="1" applyAlignment="1">
      <alignment horizontal="right"/>
    </xf>
    <xf numFmtId="0" fontId="1" fillId="0" borderId="29" xfId="1" applyBorder="1"/>
    <xf numFmtId="0" fontId="3" fillId="0" borderId="46" xfId="1" applyFont="1" applyBorder="1"/>
    <xf numFmtId="164" fontId="3" fillId="0" borderId="46" xfId="1" applyNumberFormat="1" applyFont="1" applyBorder="1" applyAlignment="1">
      <alignment horizontal="center"/>
    </xf>
    <xf numFmtId="166" fontId="3" fillId="0" borderId="46" xfId="2" applyNumberFormat="1" applyFont="1" applyFill="1" applyBorder="1" applyAlignment="1">
      <alignment horizontal="right"/>
    </xf>
    <xf numFmtId="166" fontId="1" fillId="0" borderId="46" xfId="1" applyNumberFormat="1" applyBorder="1" applyAlignment="1">
      <alignment horizontal="right" vertical="top"/>
    </xf>
    <xf numFmtId="166" fontId="1" fillId="0" borderId="47" xfId="1" applyNumberFormat="1" applyBorder="1" applyAlignment="1">
      <alignment wrapText="1"/>
    </xf>
    <xf numFmtId="166" fontId="1" fillId="0" borderId="46" xfId="2" applyNumberFormat="1" applyFont="1" applyBorder="1"/>
    <xf numFmtId="166" fontId="1" fillId="0" borderId="46" xfId="1" applyNumberFormat="1" applyBorder="1"/>
    <xf numFmtId="166" fontId="1" fillId="0" borderId="48" xfId="1" applyNumberFormat="1" applyBorder="1"/>
    <xf numFmtId="0" fontId="5" fillId="7" borderId="29" xfId="1" applyFont="1" applyFill="1" applyBorder="1"/>
    <xf numFmtId="0" fontId="3" fillId="7" borderId="22" xfId="1" applyFont="1" applyFill="1" applyBorder="1"/>
    <xf numFmtId="164" fontId="3" fillId="7" borderId="22" xfId="1" applyNumberFormat="1" applyFont="1" applyFill="1" applyBorder="1" applyAlignment="1">
      <alignment horizontal="center"/>
    </xf>
    <xf numFmtId="166" fontId="3" fillId="7" borderId="22" xfId="1" applyNumberFormat="1" applyFont="1" applyFill="1" applyBorder="1" applyAlignment="1">
      <alignment horizontal="center"/>
    </xf>
    <xf numFmtId="166" fontId="3" fillId="7" borderId="11" xfId="2" applyNumberFormat="1" applyFont="1" applyFill="1" applyBorder="1" applyAlignment="1">
      <alignment horizontal="right"/>
    </xf>
    <xf numFmtId="166" fontId="1" fillId="7" borderId="11" xfId="1" applyNumberFormat="1" applyFill="1" applyBorder="1" applyAlignment="1">
      <alignment horizontal="right" vertical="top"/>
    </xf>
    <xf numFmtId="166" fontId="1" fillId="7" borderId="30" xfId="1" applyNumberFormat="1" applyFill="1" applyBorder="1" applyAlignment="1">
      <alignment horizontal="right" vertical="top"/>
    </xf>
    <xf numFmtId="166" fontId="1" fillId="7" borderId="31" xfId="1" applyNumberFormat="1" applyFill="1" applyBorder="1" applyAlignment="1">
      <alignment wrapText="1"/>
    </xf>
    <xf numFmtId="166" fontId="1" fillId="7" borderId="11" xfId="2" applyNumberFormat="1" applyFont="1" applyFill="1" applyBorder="1"/>
    <xf numFmtId="166" fontId="1" fillId="7" borderId="11" xfId="1" applyNumberFormat="1" applyFill="1" applyBorder="1"/>
    <xf numFmtId="166" fontId="1" fillId="7" borderId="32" xfId="1" applyNumberFormat="1" applyFill="1" applyBorder="1"/>
    <xf numFmtId="0" fontId="3" fillId="8" borderId="29" xfId="1" applyFont="1" applyFill="1" applyBorder="1"/>
    <xf numFmtId="0" fontId="3" fillId="8" borderId="11" xfId="1" applyFont="1" applyFill="1" applyBorder="1"/>
    <xf numFmtId="164" fontId="3" fillId="8" borderId="11" xfId="1" applyNumberFormat="1" applyFont="1" applyFill="1" applyBorder="1" applyAlignment="1">
      <alignment horizontal="center"/>
    </xf>
    <xf numFmtId="166" fontId="3" fillId="8" borderId="11" xfId="1" applyNumberFormat="1" applyFont="1" applyFill="1" applyBorder="1" applyAlignment="1">
      <alignment horizontal="center"/>
    </xf>
    <xf numFmtId="166" fontId="5" fillId="8" borderId="11" xfId="2" applyNumberFormat="1" applyFont="1" applyFill="1" applyBorder="1" applyAlignment="1">
      <alignment horizontal="center"/>
    </xf>
    <xf numFmtId="166" fontId="3" fillId="8" borderId="11" xfId="2" applyNumberFormat="1" applyFont="1" applyFill="1" applyBorder="1" applyAlignment="1">
      <alignment horizontal="right"/>
    </xf>
    <xf numFmtId="166" fontId="3" fillId="8" borderId="11" xfId="1" applyNumberFormat="1" applyFont="1" applyFill="1" applyBorder="1" applyAlignment="1">
      <alignment horizontal="right"/>
    </xf>
    <xf numFmtId="166" fontId="3" fillId="8" borderId="30" xfId="1" applyNumberFormat="1" applyFont="1" applyFill="1" applyBorder="1" applyAlignment="1">
      <alignment horizontal="right"/>
    </xf>
    <xf numFmtId="166" fontId="3" fillId="8" borderId="31" xfId="1" applyNumberFormat="1" applyFont="1" applyFill="1" applyBorder="1"/>
    <xf numFmtId="166" fontId="3" fillId="8" borderId="11" xfId="2" applyNumberFormat="1" applyFont="1" applyFill="1" applyBorder="1"/>
    <xf numFmtId="166" fontId="3" fillId="8" borderId="11" xfId="1" applyNumberFormat="1" applyFont="1" applyFill="1" applyBorder="1"/>
    <xf numFmtId="166" fontId="3" fillId="8" borderId="32" xfId="1" applyNumberFormat="1" applyFont="1" applyFill="1" applyBorder="1"/>
    <xf numFmtId="0" fontId="7" fillId="8" borderId="29" xfId="1" applyFont="1" applyFill="1" applyBorder="1"/>
    <xf numFmtId="0" fontId="8" fillId="8" borderId="11" xfId="1" applyFont="1" applyFill="1" applyBorder="1"/>
    <xf numFmtId="164" fontId="8" fillId="8" borderId="11" xfId="1" applyNumberFormat="1" applyFont="1" applyFill="1" applyBorder="1" applyAlignment="1">
      <alignment horizontal="center"/>
    </xf>
    <xf numFmtId="166" fontId="10" fillId="8" borderId="11" xfId="1" applyNumberFormat="1" applyFont="1" applyFill="1" applyBorder="1" applyAlignment="1">
      <alignment horizontal="center"/>
    </xf>
    <xf numFmtId="166" fontId="8" fillId="8" borderId="11" xfId="2" applyNumberFormat="1" applyFont="1" applyFill="1" applyBorder="1" applyAlignment="1">
      <alignment horizontal="center"/>
    </xf>
    <xf numFmtId="166" fontId="8" fillId="8" borderId="11" xfId="2" applyNumberFormat="1" applyFont="1" applyFill="1" applyBorder="1" applyAlignment="1">
      <alignment horizontal="right"/>
    </xf>
    <xf numFmtId="166" fontId="8" fillId="8" borderId="11" xfId="1" applyNumberFormat="1" applyFont="1" applyFill="1" applyBorder="1" applyAlignment="1">
      <alignment horizontal="right"/>
    </xf>
    <xf numFmtId="166" fontId="8" fillId="8" borderId="30" xfId="1" applyNumberFormat="1" applyFont="1" applyFill="1" applyBorder="1" applyAlignment="1">
      <alignment horizontal="right"/>
    </xf>
    <xf numFmtId="166" fontId="8" fillId="8" borderId="31" xfId="1" applyNumberFormat="1" applyFont="1" applyFill="1" applyBorder="1"/>
    <xf numFmtId="166" fontId="8" fillId="8" borderId="11" xfId="2" applyNumberFormat="1" applyFont="1" applyFill="1" applyBorder="1"/>
    <xf numFmtId="166" fontId="8" fillId="8" borderId="11" xfId="1" applyNumberFormat="1" applyFont="1" applyFill="1" applyBorder="1"/>
    <xf numFmtId="166" fontId="8" fillId="8" borderId="32" xfId="1" applyNumberFormat="1" applyFont="1" applyFill="1" applyBorder="1"/>
    <xf numFmtId="168" fontId="8" fillId="8" borderId="11" xfId="2" applyNumberFormat="1" applyFont="1" applyFill="1" applyBorder="1" applyAlignment="1">
      <alignment horizontal="right"/>
    </xf>
    <xf numFmtId="0" fontId="7" fillId="8" borderId="0" xfId="1" applyFont="1" applyFill="1"/>
    <xf numFmtId="0" fontId="1" fillId="8" borderId="35" xfId="1" applyFill="1" applyBorder="1"/>
    <xf numFmtId="0" fontId="5" fillId="8" borderId="36" xfId="1" applyFont="1" applyFill="1" applyBorder="1"/>
    <xf numFmtId="164" fontId="5" fillId="8" borderId="36" xfId="1" applyNumberFormat="1" applyFont="1" applyFill="1" applyBorder="1" applyAlignment="1">
      <alignment horizontal="center"/>
    </xf>
    <xf numFmtId="166" fontId="5" fillId="8" borderId="36" xfId="1" applyNumberFormat="1" applyFont="1" applyFill="1" applyBorder="1" applyAlignment="1">
      <alignment horizontal="center"/>
    </xf>
    <xf numFmtId="166" fontId="5" fillId="8" borderId="36" xfId="2" applyNumberFormat="1" applyFont="1" applyFill="1" applyBorder="1" applyAlignment="1">
      <alignment horizontal="center"/>
    </xf>
    <xf numFmtId="166" fontId="5" fillId="8" borderId="36" xfId="2" applyNumberFormat="1" applyFont="1" applyFill="1" applyBorder="1" applyAlignment="1">
      <alignment horizontal="right"/>
    </xf>
    <xf numFmtId="166" fontId="5" fillId="8" borderId="36" xfId="1" applyNumberFormat="1" applyFont="1" applyFill="1" applyBorder="1" applyAlignment="1">
      <alignment horizontal="right"/>
    </xf>
    <xf numFmtId="166" fontId="5" fillId="8" borderId="37" xfId="1" applyNumberFormat="1" applyFont="1" applyFill="1" applyBorder="1" applyAlignment="1">
      <alignment horizontal="right"/>
    </xf>
    <xf numFmtId="166" fontId="5" fillId="8" borderId="38" xfId="1" applyNumberFormat="1" applyFont="1" applyFill="1" applyBorder="1"/>
    <xf numFmtId="166" fontId="5" fillId="8" borderId="36" xfId="2" applyNumberFormat="1" applyFont="1" applyFill="1" applyBorder="1"/>
    <xf numFmtId="166" fontId="7" fillId="8" borderId="36" xfId="2" applyNumberFormat="1" applyFont="1" applyFill="1" applyBorder="1"/>
    <xf numFmtId="166" fontId="7" fillId="8" borderId="36" xfId="1" applyNumberFormat="1" applyFont="1" applyFill="1" applyBorder="1"/>
    <xf numFmtId="166" fontId="8" fillId="8" borderId="39" xfId="1" applyNumberFormat="1" applyFont="1" applyFill="1" applyBorder="1"/>
    <xf numFmtId="0" fontId="1" fillId="7" borderId="40" xfId="1" applyFill="1" applyBorder="1"/>
    <xf numFmtId="0" fontId="3" fillId="7" borderId="10" xfId="1" applyFont="1" applyFill="1" applyBorder="1"/>
    <xf numFmtId="164" fontId="3" fillId="7" borderId="10" xfId="1" applyNumberFormat="1" applyFont="1" applyFill="1" applyBorder="1" applyAlignment="1">
      <alignment horizontal="center"/>
    </xf>
    <xf numFmtId="166" fontId="3" fillId="7" borderId="10" xfId="1" applyNumberFormat="1" applyFont="1" applyFill="1" applyBorder="1" applyAlignment="1">
      <alignment horizontal="center"/>
    </xf>
    <xf numFmtId="166" fontId="5" fillId="7" borderId="10" xfId="2" applyNumberFormat="1" applyFont="1" applyFill="1" applyBorder="1" applyAlignment="1">
      <alignment horizontal="center"/>
    </xf>
    <xf numFmtId="166" fontId="3" fillId="7" borderId="10" xfId="2" applyNumberFormat="1" applyFont="1" applyFill="1" applyBorder="1" applyAlignment="1">
      <alignment horizontal="right"/>
    </xf>
    <xf numFmtId="166" fontId="3" fillId="7" borderId="12" xfId="2" applyNumberFormat="1" applyFont="1" applyFill="1" applyBorder="1" applyAlignment="1">
      <alignment horizontal="right"/>
    </xf>
    <xf numFmtId="166" fontId="1" fillId="7" borderId="13" xfId="1" applyNumberFormat="1" applyFill="1" applyBorder="1"/>
    <xf numFmtId="166" fontId="1" fillId="7" borderId="10" xfId="2" applyNumberFormat="1" applyFont="1" applyFill="1" applyBorder="1"/>
    <xf numFmtId="166" fontId="3" fillId="7" borderId="10" xfId="2" applyNumberFormat="1" applyFont="1" applyFill="1" applyBorder="1"/>
    <xf numFmtId="166" fontId="1" fillId="7" borderId="10" xfId="1" applyNumberFormat="1" applyFill="1" applyBorder="1"/>
    <xf numFmtId="166" fontId="1" fillId="7" borderId="14" xfId="1" applyNumberFormat="1" applyFill="1" applyBorder="1"/>
    <xf numFmtId="166" fontId="3" fillId="0" borderId="46" xfId="1" applyNumberFormat="1" applyFont="1" applyBorder="1" applyAlignment="1">
      <alignment horizontal="center"/>
    </xf>
    <xf numFmtId="166" fontId="5" fillId="0" borderId="46" xfId="2" applyNumberFormat="1" applyFont="1" applyFill="1" applyBorder="1" applyAlignment="1">
      <alignment horizontal="center"/>
    </xf>
    <xf numFmtId="166" fontId="1" fillId="0" borderId="46" xfId="1" applyNumberFormat="1" applyBorder="1" applyAlignment="1">
      <alignment horizontal="right"/>
    </xf>
    <xf numFmtId="166" fontId="1" fillId="0" borderId="47" xfId="1" applyNumberFormat="1" applyBorder="1"/>
    <xf numFmtId="0" fontId="3" fillId="5" borderId="49" xfId="1" applyFont="1" applyFill="1" applyBorder="1"/>
    <xf numFmtId="0" fontId="1" fillId="5" borderId="11" xfId="1" applyFill="1" applyBorder="1"/>
    <xf numFmtId="164" fontId="3" fillId="5" borderId="11" xfId="1" applyNumberFormat="1" applyFont="1" applyFill="1" applyBorder="1" applyAlignment="1">
      <alignment horizontal="center"/>
    </xf>
    <xf numFmtId="166" fontId="3" fillId="5" borderId="11" xfId="1" applyNumberFormat="1" applyFont="1" applyFill="1" applyBorder="1" applyAlignment="1">
      <alignment horizontal="center"/>
    </xf>
    <xf numFmtId="166" fontId="5" fillId="5" borderId="11" xfId="2" applyNumberFormat="1" applyFont="1" applyFill="1" applyBorder="1" applyAlignment="1">
      <alignment horizontal="center"/>
    </xf>
    <xf numFmtId="168" fontId="3" fillId="5" borderId="11" xfId="2" applyNumberFormat="1" applyFont="1" applyFill="1" applyBorder="1" applyAlignment="1"/>
    <xf numFmtId="166" fontId="3" fillId="5" borderId="11" xfId="2" applyNumberFormat="1" applyFont="1" applyFill="1" applyBorder="1" applyAlignment="1"/>
    <xf numFmtId="166" fontId="3" fillId="5" borderId="30" xfId="2" applyNumberFormat="1" applyFont="1" applyFill="1" applyBorder="1" applyAlignment="1"/>
    <xf numFmtId="166" fontId="1" fillId="5" borderId="31" xfId="1" applyNumberFormat="1" applyFill="1" applyBorder="1"/>
    <xf numFmtId="166" fontId="1" fillId="5" borderId="11" xfId="2" applyNumberFormat="1" applyFont="1" applyFill="1" applyBorder="1"/>
    <xf numFmtId="166" fontId="1" fillId="5" borderId="11" xfId="1" applyNumberFormat="1" applyFill="1" applyBorder="1"/>
    <xf numFmtId="166" fontId="1" fillId="5" borderId="32" xfId="1" applyNumberFormat="1" applyFill="1" applyBorder="1"/>
    <xf numFmtId="165" fontId="1" fillId="9" borderId="0" xfId="1" applyNumberFormat="1" applyFill="1" applyAlignment="1">
      <alignment horizontal="center"/>
    </xf>
    <xf numFmtId="0" fontId="0" fillId="0" borderId="0" xfId="1" applyFont="1"/>
    <xf numFmtId="166" fontId="3" fillId="3" borderId="49" xfId="2" applyNumberFormat="1" applyFont="1" applyFill="1" applyBorder="1" applyAlignment="1">
      <alignment horizontal="right"/>
    </xf>
    <xf numFmtId="166" fontId="3" fillId="3" borderId="30" xfId="2" applyNumberFormat="1" applyFont="1" applyFill="1" applyBorder="1" applyAlignment="1">
      <alignment horizontal="right"/>
    </xf>
    <xf numFmtId="166" fontId="3" fillId="3" borderId="31" xfId="1" applyNumberFormat="1" applyFont="1" applyFill="1" applyBorder="1" applyAlignment="1">
      <alignment horizontal="right"/>
    </xf>
    <xf numFmtId="166" fontId="3" fillId="3" borderId="22" xfId="1" applyNumberFormat="1" applyFont="1" applyFill="1" applyBorder="1" applyAlignment="1">
      <alignment horizontal="right"/>
    </xf>
    <xf numFmtId="166" fontId="3" fillId="3" borderId="48" xfId="1" applyNumberFormat="1" applyFont="1" applyFill="1" applyBorder="1" applyAlignment="1">
      <alignment horizontal="right"/>
    </xf>
    <xf numFmtId="167" fontId="0" fillId="0" borderId="0" xfId="1" quotePrefix="1" applyNumberFormat="1" applyFont="1" applyAlignment="1">
      <alignment horizontal="left"/>
    </xf>
    <xf numFmtId="165" fontId="3" fillId="0" borderId="5" xfId="1" applyNumberFormat="1" applyFont="1" applyBorder="1" applyAlignment="1">
      <alignment horizontal="center"/>
    </xf>
    <xf numFmtId="165" fontId="3" fillId="0" borderId="6" xfId="1" applyNumberFormat="1" applyFont="1" applyBorder="1" applyAlignment="1">
      <alignment horizontal="center"/>
    </xf>
    <xf numFmtId="165" fontId="3" fillId="0" borderId="7" xfId="1" applyNumberFormat="1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165" fontId="3" fillId="0" borderId="11" xfId="1" applyNumberFormat="1" applyFont="1" applyBorder="1" applyAlignment="1">
      <alignment horizontal="center"/>
    </xf>
  </cellXfs>
  <cellStyles count="3">
    <cellStyle name="Comma 4" xfId="2" xr:uid="{00000000-0005-0000-0000-000000000000}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BOT%20BudPlan\Grids%20as%20of%202016-08-2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BOT%20BudPlan\FY17%20P1\Templates\FY16%20P1%20Template%20IN%20PROCESS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92-00stm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uise\usnh\BOT%20BudPlan%20Template\FY15%20Build%20v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uise\BOT%20Template\BOT%20Consolidated%20Report%20-%20P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dezenzo\AppData\Local\Microsoft\Windows\INetCache\Content.Outlook\Q45UAG9F\Copy%20of%20BUD1805%20-%20Balances%20-%20Unfunded%20Mandates%20Over%20Time%20-%20With%20Analysis%20MD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nbernier\Library\Mail%20Downloads\0_FY14_AFB%20Budget_Model_CURRENTv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FY07\Model%20July\FICARetRecov%20Jul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0_FY14_AFB%20Budget_Model_CURRENTv7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Bud15\PREP%20Analsyis\FY15%20OTHER%20TRANSFERS%20AMTS%20EXPECTED%20BY%20CAMPUS%20-%205-12-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ud15\Prep%20Modeling\FY15_AFB%20Budget_Model_v0-BASELINE%20revised%2011-18-13%20-%20HURON%20v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ients\U_client\University%20of%20New%20Hampshire\Debt%20Profile\USNH%20Debt%20Profile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\GA\PLANT\IFB\FY05\PSU%20Res%20Life%20Safet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dezenzo\AppData\Local\Microsoft\Windows\INetCache\Content.Outlook\Q45UAG9F\System%20templates\5-Year%20Input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2.177.168.209\Documents%20To%20Move%20To%20Server\Biennial%20Budget\Model%20Development%20FY12%20BASE\Model%20FY2012%20BASE.3%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Map"/>
      <sheetName val="Old Map"/>
      <sheetName val="NP.Exec Sum ORIG"/>
      <sheetName val="NP.Exec Sum v2"/>
      <sheetName val="NP.Sum"/>
      <sheetName val="NP.U"/>
      <sheetName val="NP.P"/>
      <sheetName val="NP.K"/>
      <sheetName val="NP.G"/>
      <sheetName val="NP.S"/>
      <sheetName val="NP.C"/>
      <sheetName val="Sys v Chanc"/>
      <sheetName val="Auxiliary Report - 1,000s"/>
      <sheetName val="BOT Report Format SRECNP Q2"/>
      <sheetName val="BOT Report Format SRECNP Q1"/>
      <sheetName val="3-5 YR Plan OM Sum"/>
      <sheetName val="3-5 YR Plan UFR Sum"/>
      <sheetName val="3-5 YR Plan Exec Sum "/>
      <sheetName val="3-5 YR Plan Apr 2016"/>
      <sheetName val="OM Chart"/>
      <sheetName val="UFR Chart"/>
      <sheetName val="Chart Data"/>
      <sheetName val="x-Year Avg"/>
      <sheetName val="ITD Summary.03_17_2015"/>
      <sheetName val="Chart.OM_UFR"/>
      <sheetName val="Chart.Gros_Net_Tuit"/>
      <sheetName val="mockup"/>
      <sheetName val="Millions"/>
      <sheetName val="Full Dollars"/>
      <sheetName val="By Campus, Rpt Line"/>
      <sheetName val="710% Adj"/>
      <sheetName val="717+7172 Adj"/>
      <sheetName val="7190 Adj"/>
      <sheetName val="71B% Adj"/>
      <sheetName val="Procured Services"/>
      <sheetName val="1900b FY16-03"/>
      <sheetName val="NP.Sum 16"/>
      <sheetName val="NP.U 16"/>
      <sheetName val="NP.P 16"/>
      <sheetName val="NP.K 16"/>
      <sheetName val="NP.G 16"/>
      <sheetName val="NP.S 16"/>
      <sheetName val="Act.Sum"/>
      <sheetName val="Act.U"/>
      <sheetName val="Act.P"/>
      <sheetName val="Act.K"/>
      <sheetName val="Act.G"/>
      <sheetName val="Act.T"/>
      <sheetName val="Act.S"/>
      <sheetName val="Act.C"/>
      <sheetName val="Debt.Sum"/>
      <sheetName val="Debt.U"/>
      <sheetName val="Debt.P"/>
      <sheetName val="Debt.K"/>
      <sheetName val="Debt.G"/>
      <sheetName val="Debt.S"/>
      <sheetName val="Proof UFR Consol"/>
      <sheetName val="Proof UFR UNH"/>
      <sheetName val="Proof UFR PSU"/>
      <sheetName val="Proof UFR KSC"/>
      <sheetName val="Proof UFR SYS"/>
      <sheetName val="CF.U"/>
      <sheetName val="CF.P"/>
      <sheetName val="CF.K"/>
      <sheetName val="CF.G"/>
      <sheetName val="GRID.Consol"/>
      <sheetName val="GRID.UNH"/>
      <sheetName val="GRID.UNHD"/>
      <sheetName val="GRID.UNHL"/>
      <sheetName val="GRID.UNHM"/>
      <sheetName val="GRID.UNHF"/>
      <sheetName val="GRID.PSU"/>
      <sheetName val="GRID.KSC"/>
      <sheetName val="GRID.GSC"/>
      <sheetName val="GRID.TV"/>
      <sheetName val="GRID.SYS"/>
      <sheetName val="GRID.Chanc"/>
      <sheetName val="F.1950.Consol"/>
      <sheetName val="F.1950.UNH"/>
      <sheetName val="F.1950.UNHD"/>
      <sheetName val="F.1950.UNHL"/>
      <sheetName val="F.1950.UNHM"/>
      <sheetName val="F.1950.UNHF"/>
      <sheetName val="F.1950.P"/>
      <sheetName val="F.1950.K"/>
      <sheetName val="F.1950.G"/>
      <sheetName val="F.1950.T"/>
      <sheetName val="F.1950.S"/>
      <sheetName val="F.1950.C"/>
      <sheetName val="F.1908.Begin.Bal"/>
      <sheetName val="Variable Appr"/>
      <sheetName val="Variable Supply Expense"/>
      <sheetName val="Variable Percentag"/>
      <sheetName val="Variable Res UG"/>
      <sheetName val="Variable Res Grad"/>
      <sheetName val="Variable Res PBTC"/>
      <sheetName val="Variable NRes Tuit"/>
      <sheetName val="Variable CE Tuit"/>
      <sheetName val="Variable Studnt Fees"/>
      <sheetName val="Variable Fin Aid"/>
      <sheetName val="Variable Aux"/>
      <sheetName val="Variable GC_No Pell"/>
      <sheetName val="Variable GC_Pell"/>
      <sheetName val="Variable Opr Inv Inc"/>
      <sheetName val="Variable Non Cap Gft"/>
      <sheetName val="Variable End Inc Opr"/>
      <sheetName val="Variable Otr Opr Inc"/>
      <sheetName val="Variable Otr Chgs Impact OM"/>
      <sheetName val="Variable Non-Op Rev - Capital"/>
      <sheetName val="Non-Op Rev - Plnt_Gft_Grnt"/>
      <sheetName val="Non-Op Rev - Endowment Gifts"/>
      <sheetName val="Variable Non-Op Rev - En Rtn NU"/>
      <sheetName val="Variable Full Sal"/>
      <sheetName val="Variable FICA Sal"/>
      <sheetName val="Variable Bckupfrng"/>
      <sheetName val="Analyze Fringe"/>
      <sheetName val="Analyze Frng Diff 2.5% vs. rate"/>
      <sheetName val="Variable CntrlFrng"/>
      <sheetName val="Variable FullFrng"/>
      <sheetName val="Variable FICAFrng"/>
      <sheetName val="Variable YPoolFrng"/>
      <sheetName val="Variable othFringe"/>
      <sheetName val="Variable Supply"/>
      <sheetName val="Variable Supply (2.5pct)"/>
      <sheetName val="Variable Str Alloc"/>
      <sheetName val="Variable Utility"/>
      <sheetName val="Variable Depreciatio"/>
      <sheetName val="Variable Op Exp Ad"/>
      <sheetName val="Variable Nn-Op ExpTr"/>
      <sheetName val="Variable Overall"/>
      <sheetName val="Variable Salaries UNH"/>
      <sheetName val="Variable Salaries UNH Data"/>
      <sheetName val="Variable State Debt Service"/>
      <sheetName val="Variable Tuition (Res)"/>
      <sheetName val="Variable Tuition (NR)"/>
      <sheetName val="Analyze FFTE and FTE"/>
      <sheetName val="Variable Realloc GSC Tuition"/>
      <sheetName val="A.1950.Consol"/>
      <sheetName val="A.1950.UNH"/>
      <sheetName val="A.1950.UNHD"/>
      <sheetName val="A.1950.UNHL"/>
      <sheetName val="A.1950.UNHF"/>
      <sheetName val="A.1950.UNHM"/>
      <sheetName val="A.1950.P"/>
      <sheetName val="A.1950.K"/>
      <sheetName val="A.1950.G"/>
      <sheetName val="A.1950.T"/>
      <sheetName val="A.1950.S"/>
      <sheetName val="A.1950.C"/>
      <sheetName val="A.1908.Begin.Bal"/>
      <sheetName val="R.1950.Consol"/>
      <sheetName val="R.1950.UNH"/>
      <sheetName val="R.1950.UNHD"/>
      <sheetName val="R.1950.UNHL"/>
      <sheetName val="R.1950.UNHM"/>
      <sheetName val="R.1950.UNHF"/>
      <sheetName val="R.1950.P"/>
      <sheetName val="R.1950.K"/>
      <sheetName val="R.1950.G"/>
      <sheetName val="R.1950.T"/>
      <sheetName val="R.1950.S"/>
      <sheetName val="R.1950.C"/>
      <sheetName val="R.1908.Begin.Bal"/>
      <sheetName val="1950.BR.BOT.E&amp;G"/>
      <sheetName val="1950.BR.BOT.Other UFR"/>
      <sheetName val="1950.BR.BOT.All Funds"/>
      <sheetName val="1950.BR.BOT.9UG000"/>
      <sheetName val="1950.BR.BOT.Parms"/>
      <sheetName val="1950.P2.BOT.E&amp;G"/>
      <sheetName val="1950.P2.BOT.Other UFR"/>
      <sheetName val="1950.P2.BOT.All Funds"/>
      <sheetName val="1950.P2.BOT.Parms"/>
      <sheetName val="1950.P1.BOT.E&amp;G"/>
      <sheetName val="1950.P1.BOT.Other UFR"/>
      <sheetName val="1950.P1.BOT.All Funds"/>
      <sheetName val="1950.P1.BOT.Parms"/>
      <sheetName val="1950.17.PRELIM.E&amp;G"/>
      <sheetName val="1950.17.PRELIM.Other UFR"/>
      <sheetName val="1950.17.PRELIM.All Funds"/>
      <sheetName val="1950.17.PRELIM.Parms"/>
      <sheetName val="1950.5YP.E&amp;G"/>
      <sheetName val="1950.5YP.Other UFR"/>
      <sheetName val="1950.5YP.All Funds"/>
      <sheetName val="1950.5YP.Parms"/>
      <sheetName val="1950.BOT.E&amp;G"/>
      <sheetName val="1950.BOT.Other UFR"/>
      <sheetName val="1950.BOT.All Funds"/>
      <sheetName val="1950.BOT.Parms"/>
      <sheetName val="1950.PY.BOT.E&amp;G"/>
      <sheetName val="1950.PY.BOT.Other UFR"/>
      <sheetName val="1950.PY.BOT.All Funds"/>
      <sheetName val="1950.PY.BOT.Parms"/>
      <sheetName val="1950.PY2.BOT.E&amp;G"/>
      <sheetName val="1950.PY2.BOT.Other UFR"/>
      <sheetName val="1950.PY2.BOT.All Funds"/>
      <sheetName val="1950.PY2.BOT.Parms"/>
      <sheetName val="1908.CY.E&amp;G"/>
      <sheetName val="1908.CY.Other UFR"/>
      <sheetName val="1908.CY.All Funds"/>
      <sheetName val="1908.CY.Parms"/>
      <sheetName val="1908.OY.E&amp;G"/>
      <sheetName val="1908.OY.Other UFR"/>
      <sheetName val="1908.OY.All Funds"/>
      <sheetName val="1908.OY.Parms"/>
      <sheetName val="1908.14.E&amp;G"/>
      <sheetName val="1908.14.Other UFR"/>
      <sheetName val="1908.14.All Funds"/>
      <sheetName val="1908.14.Parms"/>
      <sheetName val="1908.FY11.E&amp;G"/>
      <sheetName val="1908.FY11.Other UFR"/>
      <sheetName val="1908.FY11.All Funds"/>
      <sheetName val="1908.FY11.Parms"/>
      <sheetName val="FY15 Budget Rqst (Summary_EG)"/>
      <sheetName val="FY15 Budget Rqst (Summary_All)"/>
      <sheetName val="FY16_17 Appr"/>
      <sheetName val="ACTVSTMT"/>
      <sheetName val="ACTVSDET Crosswalk"/>
      <sheetName val="FUND Crosswalk"/>
      <sheetName val="Fund Types"/>
      <sheetName val="MR Transformations"/>
      <sheetName val="Roll-Ups"/>
      <sheetName val="Financial Aid"/>
      <sheetName val="L.UNHD"/>
      <sheetName val="L.UNHL"/>
      <sheetName val="L.UNHM"/>
      <sheetName val="L.UNHF"/>
      <sheetName val="L.PSU"/>
      <sheetName val="L.KSC"/>
      <sheetName val="L.GSC"/>
      <sheetName val="L.SYS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>FY17 Budget Request</v>
          </cell>
        </row>
      </sheetData>
      <sheetData sheetId="6">
        <row r="35">
          <cell r="F35">
            <v>0</v>
          </cell>
        </row>
      </sheetData>
      <sheetData sheetId="7">
        <row r="49">
          <cell r="F49">
            <v>0.21</v>
          </cell>
        </row>
      </sheetData>
      <sheetData sheetId="8">
        <row r="49">
          <cell r="F49">
            <v>0.28999999999999998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60">
          <cell r="H60">
            <v>2.1073613438379781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2">
          <cell r="AP2">
            <v>1000</v>
          </cell>
        </row>
      </sheetData>
      <sheetData sheetId="44"/>
      <sheetData sheetId="45"/>
      <sheetData sheetId="46">
        <row r="11">
          <cell r="N11">
            <v>22586.782999999999</v>
          </cell>
        </row>
      </sheetData>
      <sheetData sheetId="47"/>
      <sheetData sheetId="48"/>
      <sheetData sheetId="49"/>
      <sheetData sheetId="50"/>
      <sheetData sheetId="51">
        <row r="28">
          <cell r="D28">
            <v>0.51558011049723762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ecutive Summary&gt;&gt;&gt;"/>
      <sheetName val="3-5 YR Plan Exec Sum "/>
      <sheetName val="FY16 vs Baseline Sum"/>
      <sheetName val="Endowment"/>
      <sheetName val="Enrollment &amp; Tuition Assumption"/>
      <sheetName val="Enrollment &amp; Tuition Assump (2"/>
      <sheetName val="Summary Templates &gt;&gt;"/>
      <sheetName val="Flow Through Tool"/>
      <sheetName val="Consolidated Template"/>
      <sheetName val="UNH Template"/>
      <sheetName val="PSU Template"/>
      <sheetName val="KSC Template"/>
      <sheetName val="GSC Template"/>
      <sheetName val="SYS Template"/>
      <sheetName val="Webi Reports&gt;&gt;"/>
      <sheetName val="FIN 1908 Report by Campus"/>
      <sheetName val="FIN 1908 Report Consolidated"/>
      <sheetName val="1908 Report UFR Only"/>
      <sheetName val="1908 Report All Funds"/>
      <sheetName val="Campus FY16 SRECNP"/>
      <sheetName val="BUD4103 Sup &amp; Serv Webi"/>
      <sheetName val="BUD0005 for Other Transfers"/>
      <sheetName val="Charts &gt;&gt;"/>
      <sheetName val="Oper Revenue Trend Charts"/>
      <sheetName val="Resident Tuition Trend Charts"/>
      <sheetName val="Non Res Tuition Trend Chart"/>
      <sheetName val="Cont Ed Tuition Trend Chart"/>
      <sheetName val="Student Fees Trend Chart"/>
      <sheetName val="Fin Aid Trend Chart"/>
      <sheetName val="State NH Approp Trend Chart"/>
      <sheetName val="Aux Services Trend Chart"/>
      <sheetName val="Grants Contracts Trend Chart"/>
      <sheetName val="Oper Expense Trend Charts"/>
      <sheetName val="Salary Trend Charts"/>
      <sheetName val="Benefits Trend Charts"/>
      <sheetName val="Sup &amp; Serv Trend Charts"/>
      <sheetName val="Utilities Trend Charts"/>
      <sheetName val="Depreciation Trend Charts"/>
      <sheetName val="Int &amp; Other Trend Charts"/>
      <sheetName val="Interest Only Chart"/>
      <sheetName val="Gross &amp; Net Tuition Chart"/>
      <sheetName val="State Appr &amp; Tuition Incr"/>
      <sheetName val="Capital Construc &amp; Equip"/>
      <sheetName val="Oper Margin Chart"/>
      <sheetName val="UFR to Debt Chart"/>
      <sheetName val="Historical Data from Grids&gt;&gt;"/>
      <sheetName val="3-5 YR Plan UFR Sum"/>
      <sheetName val="NP.Sum"/>
      <sheetName val="NP.U"/>
      <sheetName val="NP.P"/>
      <sheetName val="NP.K"/>
      <sheetName val="NP.G"/>
      <sheetName val="NP.S"/>
      <sheetName val="NP.K V2"/>
      <sheetName val="Act.Sum"/>
      <sheetName val="Act.U"/>
      <sheetName val="Act.P"/>
      <sheetName val="Act.K"/>
      <sheetName val="Act.G"/>
      <sheetName val="Act.T"/>
      <sheetName val="Act.S"/>
      <sheetName val="Other Transfers Pivot"/>
      <sheetName val="Other Transfers Pivot (2)"/>
      <sheetName val="Debt&gt;&gt;"/>
      <sheetName val="Debt Sum from JR"/>
      <sheetName val="Debt.Sum"/>
      <sheetName val="Debt.U"/>
      <sheetName val="Debt.P"/>
      <sheetName val="Debt.K"/>
      <sheetName val="Debt.G"/>
      <sheetName val="Debt.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2">
          <cell r="AQ2">
            <v>1000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&amp;l"/>
      <sheetName val="balsheet"/>
    </sheetNames>
    <sheetDataSet>
      <sheetData sheetId="0" refreshError="1"/>
      <sheetData sheetId="1">
        <row r="1">
          <cell r="A1" t="str">
            <v>UNIVERSITY SYSTEM OF NEW HAMPSHIRE</v>
          </cell>
        </row>
        <row r="2">
          <cell r="A2" t="str">
            <v xml:space="preserve">A FIVE YEAR REVIEW </v>
          </cell>
        </row>
        <row r="3">
          <cell r="A3" t="str">
            <v>OF THE COMBINED BALANCE SHEETS</v>
          </cell>
        </row>
        <row r="4">
          <cell r="A4" t="str">
            <v>(in thousands)</v>
          </cell>
        </row>
        <row r="7">
          <cell r="C7" t="str">
            <v xml:space="preserve">At June 30, </v>
          </cell>
        </row>
        <row r="8">
          <cell r="B8">
            <v>1987</v>
          </cell>
          <cell r="C8">
            <v>1992</v>
          </cell>
          <cell r="D8">
            <v>1993</v>
          </cell>
          <cell r="E8">
            <v>1994</v>
          </cell>
          <cell r="G8">
            <v>1996</v>
          </cell>
          <cell r="H8">
            <v>1997</v>
          </cell>
          <cell r="I8">
            <v>1998</v>
          </cell>
          <cell r="J8">
            <v>1999</v>
          </cell>
          <cell r="K8" t="str">
            <v>2000</v>
          </cell>
        </row>
        <row r="10">
          <cell r="A10" t="str">
            <v>ASSETS</v>
          </cell>
        </row>
        <row r="12">
          <cell r="A12" t="str">
            <v xml:space="preserve">   Cash and short term investments</v>
          </cell>
          <cell r="B12">
            <v>11703</v>
          </cell>
          <cell r="C12">
            <v>61307</v>
          </cell>
          <cell r="D12">
            <v>23220</v>
          </cell>
          <cell r="E12">
            <v>27982</v>
          </cell>
          <cell r="G12">
            <v>37981</v>
          </cell>
          <cell r="H12">
            <v>56907</v>
          </cell>
          <cell r="I12">
            <v>66751</v>
          </cell>
          <cell r="J12">
            <v>64478</v>
          </cell>
          <cell r="K12">
            <v>50912</v>
          </cell>
        </row>
        <row r="13">
          <cell r="A13" t="str">
            <v xml:space="preserve">   Accounts receivable</v>
          </cell>
          <cell r="B13">
            <v>8382</v>
          </cell>
          <cell r="C13">
            <v>10526</v>
          </cell>
          <cell r="D13">
            <v>15421</v>
          </cell>
          <cell r="E13">
            <v>16978</v>
          </cell>
          <cell r="G13">
            <v>12921</v>
          </cell>
          <cell r="H13">
            <v>15029</v>
          </cell>
          <cell r="I13">
            <v>13146</v>
          </cell>
          <cell r="J13">
            <v>13397</v>
          </cell>
          <cell r="K13">
            <v>20798</v>
          </cell>
        </row>
        <row r="14">
          <cell r="A14" t="str">
            <v xml:space="preserve">   Prepaid expenses </v>
          </cell>
          <cell r="B14">
            <v>1724</v>
          </cell>
          <cell r="C14">
            <v>3474</v>
          </cell>
          <cell r="D14">
            <v>3983</v>
          </cell>
          <cell r="E14">
            <v>4362</v>
          </cell>
          <cell r="G14">
            <v>4520</v>
          </cell>
          <cell r="H14">
            <v>5325</v>
          </cell>
          <cell r="I14">
            <v>3865</v>
          </cell>
          <cell r="J14">
            <v>3940</v>
          </cell>
          <cell r="K14">
            <v>4263</v>
          </cell>
        </row>
        <row r="15">
          <cell r="A15" t="str">
            <v xml:space="preserve">   Notes receivable</v>
          </cell>
          <cell r="B15">
            <v>15939</v>
          </cell>
          <cell r="C15">
            <v>18264</v>
          </cell>
          <cell r="D15">
            <v>18543</v>
          </cell>
          <cell r="E15">
            <v>19285</v>
          </cell>
          <cell r="G15">
            <v>19585</v>
          </cell>
          <cell r="H15">
            <v>20148</v>
          </cell>
          <cell r="I15">
            <v>20562</v>
          </cell>
          <cell r="J15">
            <v>20877</v>
          </cell>
          <cell r="K15">
            <v>20962</v>
          </cell>
        </row>
        <row r="16">
          <cell r="A16" t="str">
            <v xml:space="preserve">   Investments</v>
          </cell>
          <cell r="B16">
            <v>44853</v>
          </cell>
          <cell r="C16">
            <v>49282</v>
          </cell>
          <cell r="D16">
            <v>99353</v>
          </cell>
          <cell r="E16">
            <v>115551</v>
          </cell>
          <cell r="G16">
            <v>146626</v>
          </cell>
          <cell r="H16">
            <v>152535</v>
          </cell>
          <cell r="I16">
            <v>179360</v>
          </cell>
          <cell r="J16">
            <v>214753</v>
          </cell>
          <cell r="K16">
            <v>256683</v>
          </cell>
        </row>
        <row r="17">
          <cell r="A17" t="str">
            <v xml:space="preserve">   Deposits with trustees</v>
          </cell>
          <cell r="C17">
            <v>3471</v>
          </cell>
          <cell r="D17">
            <v>49452</v>
          </cell>
          <cell r="E17">
            <v>34268</v>
          </cell>
        </row>
        <row r="18">
          <cell r="A18" t="str">
            <v xml:space="preserve">   Property and equipment, net</v>
          </cell>
          <cell r="B18">
            <v>289112</v>
          </cell>
          <cell r="C18">
            <v>216291</v>
          </cell>
          <cell r="D18">
            <v>234967</v>
          </cell>
          <cell r="E18">
            <v>261882</v>
          </cell>
          <cell r="G18">
            <v>319320</v>
          </cell>
          <cell r="H18">
            <v>333943</v>
          </cell>
          <cell r="I18">
            <v>353790</v>
          </cell>
          <cell r="J18">
            <v>359479</v>
          </cell>
          <cell r="K18">
            <v>369235</v>
          </cell>
        </row>
        <row r="19">
          <cell r="A19" t="str">
            <v xml:space="preserve">   Other assets</v>
          </cell>
          <cell r="C19">
            <v>1830</v>
          </cell>
          <cell r="D19">
            <v>2275</v>
          </cell>
          <cell r="E19">
            <v>2587</v>
          </cell>
          <cell r="G19">
            <v>2415</v>
          </cell>
          <cell r="H19">
            <v>2528</v>
          </cell>
          <cell r="I19">
            <v>2171</v>
          </cell>
          <cell r="J19">
            <v>2509</v>
          </cell>
          <cell r="K19">
            <v>1589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A21" t="str">
            <v xml:space="preserve">  Total assets</v>
          </cell>
          <cell r="B21">
            <v>371713</v>
          </cell>
          <cell r="C21">
            <v>364445</v>
          </cell>
          <cell r="D21">
            <v>447214</v>
          </cell>
          <cell r="E21">
            <v>482895</v>
          </cell>
          <cell r="G21">
            <v>543368</v>
          </cell>
          <cell r="H21">
            <v>586415</v>
          </cell>
          <cell r="I21">
            <v>639645</v>
          </cell>
          <cell r="J21">
            <v>679433</v>
          </cell>
          <cell r="K21">
            <v>724442</v>
          </cell>
        </row>
        <row r="22">
          <cell r="C22">
            <v>0</v>
          </cell>
          <cell r="E22">
            <v>0</v>
          </cell>
        </row>
        <row r="23">
          <cell r="A23" t="str">
            <v>LIABILITIES</v>
          </cell>
          <cell r="C23">
            <v>0</v>
          </cell>
          <cell r="E23">
            <v>0</v>
          </cell>
        </row>
        <row r="25">
          <cell r="A25" t="str">
            <v xml:space="preserve">   Accounts payable and accrued expenses</v>
          </cell>
          <cell r="B25">
            <v>10334</v>
          </cell>
          <cell r="C25">
            <v>19469</v>
          </cell>
          <cell r="D25">
            <v>25339</v>
          </cell>
          <cell r="E25">
            <v>28807</v>
          </cell>
          <cell r="G25">
            <v>23377</v>
          </cell>
          <cell r="H25">
            <v>23947</v>
          </cell>
          <cell r="I25">
            <v>27727</v>
          </cell>
          <cell r="J25">
            <v>29267</v>
          </cell>
          <cell r="K25">
            <v>36752</v>
          </cell>
        </row>
        <row r="26">
          <cell r="A26" t="str">
            <v xml:space="preserve">   Deposits and deferred revenues</v>
          </cell>
          <cell r="B26">
            <v>5905</v>
          </cell>
          <cell r="C26">
            <v>8669</v>
          </cell>
          <cell r="D26">
            <v>10132</v>
          </cell>
          <cell r="E26">
            <v>11290</v>
          </cell>
          <cell r="G26">
            <v>13728</v>
          </cell>
          <cell r="H26">
            <v>13998</v>
          </cell>
          <cell r="I26">
            <v>13302</v>
          </cell>
          <cell r="J26">
            <v>16279</v>
          </cell>
          <cell r="K26">
            <v>17642</v>
          </cell>
        </row>
        <row r="27">
          <cell r="A27" t="str">
            <v xml:space="preserve">   Long-term debt</v>
          </cell>
          <cell r="B27">
            <v>32961</v>
          </cell>
          <cell r="C27">
            <v>72432</v>
          </cell>
          <cell r="D27">
            <v>128318</v>
          </cell>
          <cell r="E27">
            <v>125478</v>
          </cell>
          <cell r="G27">
            <v>117107</v>
          </cell>
          <cell r="H27">
            <v>113212</v>
          </cell>
          <cell r="I27">
            <v>109540</v>
          </cell>
          <cell r="J27">
            <v>106691</v>
          </cell>
          <cell r="K27">
            <v>104282</v>
          </cell>
        </row>
        <row r="28">
          <cell r="A28" t="str">
            <v xml:space="preserve">   Accrued employee benefits</v>
          </cell>
          <cell r="B28" t="e">
            <v>#REF!</v>
          </cell>
          <cell r="C28">
            <v>34511</v>
          </cell>
          <cell r="D28">
            <v>37815</v>
          </cell>
          <cell r="E28">
            <v>44406</v>
          </cell>
          <cell r="G28">
            <v>49789</v>
          </cell>
          <cell r="H28">
            <v>53139</v>
          </cell>
          <cell r="I28">
            <v>53803</v>
          </cell>
          <cell r="J28">
            <v>56599</v>
          </cell>
          <cell r="K28">
            <v>57973</v>
          </cell>
        </row>
        <row r="29">
          <cell r="C29">
            <v>0</v>
          </cell>
          <cell r="D29">
            <v>0</v>
          </cell>
          <cell r="E29">
            <v>0</v>
          </cell>
        </row>
        <row r="30">
          <cell r="A30" t="str">
            <v xml:space="preserve">       Total liabilities</v>
          </cell>
          <cell r="B30" t="e">
            <v>#REF!</v>
          </cell>
          <cell r="C30">
            <v>135081</v>
          </cell>
          <cell r="D30">
            <v>201604</v>
          </cell>
          <cell r="E30">
            <v>209981</v>
          </cell>
          <cell r="G30">
            <v>204001</v>
          </cell>
          <cell r="H30">
            <v>204296</v>
          </cell>
          <cell r="I30">
            <v>204372</v>
          </cell>
          <cell r="J30">
            <v>208836</v>
          </cell>
          <cell r="K30">
            <v>216649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A32" t="str">
            <v>FUND BALANCES</v>
          </cell>
        </row>
        <row r="34">
          <cell r="A34" t="str">
            <v xml:space="preserve">   Current funds:</v>
          </cell>
        </row>
        <row r="35">
          <cell r="A35" t="str">
            <v xml:space="preserve">      Unrestricted</v>
          </cell>
          <cell r="B35" t="e">
            <v>#REF!</v>
          </cell>
          <cell r="C35">
            <v>414</v>
          </cell>
          <cell r="D35">
            <v>1002</v>
          </cell>
          <cell r="E35">
            <v>-1482</v>
          </cell>
          <cell r="G35">
            <v>7635</v>
          </cell>
          <cell r="H35">
            <v>9031</v>
          </cell>
          <cell r="I35">
            <v>4512</v>
          </cell>
          <cell r="J35">
            <v>8517</v>
          </cell>
          <cell r="K35">
            <v>11784</v>
          </cell>
        </row>
        <row r="36">
          <cell r="A36" t="str">
            <v xml:space="preserve">      Restricted </v>
          </cell>
          <cell r="B36">
            <v>8142</v>
          </cell>
          <cell r="C36">
            <v>9663</v>
          </cell>
          <cell r="D36">
            <v>10489</v>
          </cell>
          <cell r="E36">
            <v>10430</v>
          </cell>
          <cell r="G36">
            <v>10719</v>
          </cell>
          <cell r="H36">
            <v>11024</v>
          </cell>
          <cell r="I36">
            <v>10999</v>
          </cell>
          <cell r="J36">
            <v>14225</v>
          </cell>
          <cell r="K36">
            <v>17979</v>
          </cell>
        </row>
        <row r="37">
          <cell r="A37" t="str">
            <v xml:space="preserve">    Loan funds</v>
          </cell>
          <cell r="B37">
            <v>16720</v>
          </cell>
          <cell r="C37">
            <v>19527</v>
          </cell>
          <cell r="D37">
            <v>19508</v>
          </cell>
          <cell r="E37">
            <v>20061</v>
          </cell>
          <cell r="G37">
            <v>20622</v>
          </cell>
          <cell r="H37">
            <v>21025</v>
          </cell>
          <cell r="I37">
            <v>21512</v>
          </cell>
          <cell r="J37">
            <v>22001</v>
          </cell>
          <cell r="K37">
            <v>22579</v>
          </cell>
        </row>
        <row r="38">
          <cell r="A38" t="str">
            <v xml:space="preserve">    Endowment and similar funds - campuses</v>
          </cell>
          <cell r="B38">
            <v>25146</v>
          </cell>
          <cell r="C38">
            <v>41452</v>
          </cell>
          <cell r="D38">
            <v>46748</v>
          </cell>
          <cell r="E38">
            <v>49467</v>
          </cell>
          <cell r="G38">
            <v>65589</v>
          </cell>
          <cell r="H38">
            <v>77000</v>
          </cell>
          <cell r="I38">
            <v>89609</v>
          </cell>
          <cell r="J38">
            <v>97378</v>
          </cell>
          <cell r="K38">
            <v>106679</v>
          </cell>
        </row>
        <row r="39">
          <cell r="A39" t="str">
            <v xml:space="preserve">    Endowment and similar funds - UNHF *</v>
          </cell>
          <cell r="C39">
            <v>3437</v>
          </cell>
          <cell r="D39">
            <v>4753</v>
          </cell>
          <cell r="E39">
            <v>14227</v>
          </cell>
          <cell r="G39">
            <v>22196</v>
          </cell>
          <cell r="H39">
            <v>30377</v>
          </cell>
          <cell r="I39">
            <v>45265</v>
          </cell>
          <cell r="J39">
            <v>58698</v>
          </cell>
          <cell r="K39">
            <v>63503</v>
          </cell>
        </row>
        <row r="40">
          <cell r="A40" t="str">
            <v xml:space="preserve">    Plant funds</v>
          </cell>
          <cell r="B40">
            <v>259202</v>
          </cell>
          <cell r="C40">
            <v>154871</v>
          </cell>
          <cell r="D40">
            <v>163110</v>
          </cell>
          <cell r="E40">
            <v>180211</v>
          </cell>
          <cell r="G40">
            <v>212606</v>
          </cell>
          <cell r="H40">
            <v>233662</v>
          </cell>
          <cell r="I40">
            <v>263376</v>
          </cell>
          <cell r="J40">
            <v>269778</v>
          </cell>
          <cell r="K40">
            <v>285269</v>
          </cell>
        </row>
        <row r="42">
          <cell r="A42" t="str">
            <v xml:space="preserve">       Total fund balances</v>
          </cell>
          <cell r="B42" t="e">
            <v>#REF!</v>
          </cell>
          <cell r="C42">
            <v>229364</v>
          </cell>
          <cell r="D42">
            <v>245610</v>
          </cell>
          <cell r="E42">
            <v>272914</v>
          </cell>
          <cell r="G42">
            <v>339367</v>
          </cell>
          <cell r="H42">
            <v>382119</v>
          </cell>
          <cell r="I42">
            <v>435273</v>
          </cell>
          <cell r="J42">
            <v>470597</v>
          </cell>
          <cell r="K42">
            <v>507793</v>
          </cell>
        </row>
        <row r="44">
          <cell r="A44" t="str">
            <v xml:space="preserve">  Total liabilities and fund balances</v>
          </cell>
          <cell r="B44" t="e">
            <v>#REF!</v>
          </cell>
          <cell r="C44">
            <v>364445</v>
          </cell>
          <cell r="D44">
            <v>447214</v>
          </cell>
          <cell r="E44">
            <v>482895</v>
          </cell>
          <cell r="G44">
            <v>543368</v>
          </cell>
          <cell r="H44">
            <v>586415</v>
          </cell>
          <cell r="I44">
            <v>639645</v>
          </cell>
          <cell r="J44">
            <v>679433</v>
          </cell>
          <cell r="K44">
            <v>724442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ec Summary"/>
      <sheetName val="Exec Summary (2)"/>
      <sheetName val="Exec Summary (3)"/>
      <sheetName val="Exec.Chart Data"/>
      <sheetName val="5-Year Avg"/>
      <sheetName val="USNH OM Adj"/>
      <sheetName val="$10M OM Adj"/>
      <sheetName val="Campus OM Adj"/>
      <sheetName val="Budget Request"/>
      <sheetName val="BR.UNH"/>
      <sheetName val="BR.PSU"/>
      <sheetName val="BR.KSC"/>
      <sheetName val="BR.GSC"/>
      <sheetName val="BR.SYS"/>
      <sheetName val="BR.UFR"/>
      <sheetName val="Act.Sum"/>
      <sheetName val="Act.U"/>
      <sheetName val="Act.P"/>
      <sheetName val="Act.K"/>
      <sheetName val="Act.G"/>
      <sheetName val="Act.S"/>
      <sheetName val="F.1908.Sum"/>
      <sheetName val="F.1908.U"/>
      <sheetName val="F.1908.P"/>
      <sheetName val="F.1908.K"/>
      <sheetName val="F.1908.G"/>
      <sheetName val="F.1908.S"/>
      <sheetName val="F.1930.4"/>
      <sheetName val="F.1930.4.OAFBUD"/>
      <sheetName val="F.1930.4.PY"/>
      <sheetName val="A.1908.Sum"/>
      <sheetName val="A.1908.U"/>
      <sheetName val="A.1908.P"/>
      <sheetName val="A.1908.K"/>
      <sheetName val="A.1908.G"/>
      <sheetName val="A.1908.S"/>
      <sheetName val="A.1930.4"/>
      <sheetName val="A.1930.4.OAFBUD"/>
      <sheetName val="A.1930.4.PY"/>
      <sheetName val="R.1908.Sum"/>
      <sheetName val="R.1908.U"/>
      <sheetName val="R.1908.P"/>
      <sheetName val="R.1908.K"/>
      <sheetName val="R.1908.G"/>
      <sheetName val="R.1908.S"/>
      <sheetName val="R.1930.4"/>
      <sheetName val="R.1930.4.OAFBUD"/>
      <sheetName val="R.1930.4.PY"/>
      <sheetName val="1908.Parm"/>
      <sheetName val="1908.3"/>
      <sheetName val="1908.4"/>
      <sheetName val="1908.3.PY"/>
      <sheetName val="1930.Parm"/>
      <sheetName val="1930.4"/>
      <sheetName val="1930.4.OAFBUD"/>
      <sheetName val="1930.Changes"/>
      <sheetName val="1930.4.PY"/>
      <sheetName val="FY16_17 App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0">
          <cell r="C10">
            <v>170537</v>
          </cell>
        </row>
      </sheetData>
      <sheetData sheetId="9">
        <row r="10">
          <cell r="C10">
            <v>108975</v>
          </cell>
        </row>
      </sheetData>
      <sheetData sheetId="10">
        <row r="10">
          <cell r="C10">
            <v>27073</v>
          </cell>
        </row>
      </sheetData>
      <sheetData sheetId="11">
        <row r="10">
          <cell r="C10">
            <v>22102</v>
          </cell>
        </row>
      </sheetData>
      <sheetData sheetId="12">
        <row r="10">
          <cell r="C10">
            <v>12388</v>
          </cell>
        </row>
      </sheetData>
      <sheetData sheetId="13">
        <row r="10">
          <cell r="C10">
            <v>0</v>
          </cell>
        </row>
      </sheetData>
      <sheetData sheetId="14">
        <row r="53">
          <cell r="C53">
            <v>0.4765827158501092</v>
          </cell>
        </row>
      </sheetData>
      <sheetData sheetId="15" refreshError="1">
        <row r="2">
          <cell r="O2">
            <v>1000000</v>
          </cell>
        </row>
        <row r="3">
          <cell r="O3">
            <v>1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6">
          <cell r="C6">
            <v>108974789</v>
          </cell>
        </row>
      </sheetData>
      <sheetData sheetId="23">
        <row r="6">
          <cell r="C6">
            <v>27073308</v>
          </cell>
        </row>
      </sheetData>
      <sheetData sheetId="24">
        <row r="6">
          <cell r="C6">
            <v>22101540</v>
          </cell>
        </row>
      </sheetData>
      <sheetData sheetId="25">
        <row r="6">
          <cell r="C6">
            <v>12387566</v>
          </cell>
        </row>
      </sheetData>
      <sheetData sheetId="26">
        <row r="6">
          <cell r="C6">
            <v>0</v>
          </cell>
        </row>
      </sheetData>
      <sheetData sheetId="27" refreshError="1"/>
      <sheetData sheetId="28">
        <row r="50">
          <cell r="D50">
            <v>0.37765235351154686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>
        <row r="10">
          <cell r="C10">
            <v>34192879.73840332</v>
          </cell>
        </row>
      </sheetData>
      <sheetData sheetId="56" refreshError="1"/>
      <sheetData sheetId="5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p"/>
      <sheetName val="Exec Summary (2)"/>
      <sheetName val="Exec Summary"/>
      <sheetName val="Exec.Data"/>
      <sheetName val="Exec.Chart Data"/>
      <sheetName val="BOT Report.1"/>
      <sheetName val="BOT Report.2"/>
      <sheetName val="Activity Statement"/>
      <sheetName val="UFR Schedule"/>
      <sheetName val="Balance Sheet"/>
      <sheetName val="SCF"/>
      <sheetName val="ACTVSTMT Nudges"/>
      <sheetName val="OM Adjustments"/>
      <sheetName val="FUNASCHD Nudges"/>
      <sheetName val="F.Total"/>
      <sheetName val="F.UNH"/>
      <sheetName val="F.KSC"/>
      <sheetName val="F.PSU"/>
      <sheetName val="F.GSC"/>
      <sheetName val="F.TV"/>
      <sheetName val="F.SYS"/>
      <sheetName val="F.UNA"/>
      <sheetName val="F.UNA.Budget"/>
      <sheetName val="Timing &amp; Other Adjustments"/>
      <sheetName val="A.Total"/>
      <sheetName val="A.UNH"/>
      <sheetName val="A.KSC"/>
      <sheetName val="A.PSU"/>
      <sheetName val="A.GSC"/>
      <sheetName val="A.TV"/>
      <sheetName val="A.SYS"/>
      <sheetName val="A.UNA"/>
      <sheetName val="A.UNA.Budget"/>
      <sheetName val="R.Total"/>
      <sheetName val="R.UNH"/>
      <sheetName val="R.KSC"/>
      <sheetName val="R.PSU"/>
      <sheetName val="R.GSC"/>
      <sheetName val="R.TV"/>
      <sheetName val="R.SYS"/>
      <sheetName val="R.UNA"/>
      <sheetName val="Toggle"/>
      <sheetName val="R.UNA.Budget"/>
      <sheetName val="W.1908.3"/>
      <sheetName val="W.UNA"/>
      <sheetName val="IFB Extract"/>
      <sheetName val="1-pager"/>
      <sheetName val="UNA.OAFBUD"/>
      <sheetName val="W.UNA.Budget"/>
      <sheetName val="UNA.Campus"/>
      <sheetName val="ACTVSTMT"/>
      <sheetName val="FUNASCHD"/>
      <sheetName val="Checklist for Review"/>
      <sheetName val="Summary of Problems"/>
      <sheetName val="State General Appropriations"/>
      <sheetName val="PPOM"/>
      <sheetName val="Central Svc Alloc"/>
      <sheetName val="Transfers for R&amp;R"/>
      <sheetName val="Transfers for Debt Svc"/>
      <sheetName val="Other Transfers, Net"/>
      <sheetName val="All Funds Performance"/>
      <sheetName val="Change in Net Assets (Summary)"/>
    </sheetNames>
    <sheetDataSet>
      <sheetData sheetId="0">
        <row r="18">
          <cell r="D18" t="str">
            <v>OBUD</v>
          </cell>
        </row>
        <row r="20">
          <cell r="D20" t="str">
            <v>OBUD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 Page 1a"/>
      <sheetName val="Print Page 1"/>
      <sheetName val="Print Page 2"/>
      <sheetName val="Print Page 3"/>
      <sheetName val="Print Page 4"/>
      <sheetName val="Summary By Year Charts"/>
      <sheetName val="Summary By Year"/>
      <sheetName val="By Year, Campus"/>
      <sheetName val="Print Page 5"/>
      <sheetName val="By Campus, Year (2)"/>
      <sheetName val="By Campus, Year"/>
      <sheetName val="War Orphans"/>
      <sheetName val="Fire, Police"/>
      <sheetName val="Fosters"/>
      <sheetName val="Nat'l Guard"/>
      <sheetName val="Seniors"/>
      <sheetName val="Detail By Campus"/>
      <sheetName val="Detail By Program"/>
      <sheetName val="Data Dump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4">
          <cell r="C4" t="str">
            <v>War Orphans</v>
          </cell>
        </row>
        <row r="18">
          <cell r="C18">
            <v>273676</v>
          </cell>
          <cell r="D18">
            <v>7542709.2699999996</v>
          </cell>
          <cell r="E18">
            <v>119789</v>
          </cell>
          <cell r="F18">
            <v>669740.75</v>
          </cell>
          <cell r="G18">
            <v>1439952.75</v>
          </cell>
        </row>
      </sheetData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enario Comparitor"/>
      <sheetName val="Assumption Summary"/>
      <sheetName val="6U Cabinet Summary"/>
      <sheetName val="Assumptions-Detail"/>
      <sheetName val="Sheet1"/>
      <sheetName val="6U Changes"/>
      <sheetName val="6Us Funds -Actvstmt"/>
      <sheetName val="AFB By Yr by FdTyp - Actvstmt"/>
      <sheetName val="AFB by Ft2botac-ACTVDETL"/>
      <sheetName val="AFB Summary for BOT"/>
      <sheetName val="AFB Summary - BOT"/>
      <sheetName val="Transfers"/>
      <sheetName val="New UG Program-Assumptions"/>
      <sheetName val="New GR Program-Assumptions"/>
      <sheetName val="New Program- Fin'l Detail"/>
      <sheetName val="New Program - Fin'l Overview"/>
      <sheetName val="New Program - Data Val 1"/>
      <sheetName val="New Pgraom - Data Val 2"/>
    </sheetNames>
    <sheetDataSet>
      <sheetData sheetId="0"/>
      <sheetData sheetId="1"/>
      <sheetData sheetId="2">
        <row r="17">
          <cell r="J17">
            <v>23872.650000000023</v>
          </cell>
        </row>
      </sheetData>
      <sheetData sheetId="3">
        <row r="7">
          <cell r="G7">
            <v>2013</v>
          </cell>
        </row>
        <row r="43">
          <cell r="G43">
            <v>9427860</v>
          </cell>
        </row>
      </sheetData>
      <sheetData sheetId="4"/>
      <sheetData sheetId="5"/>
      <sheetData sheetId="6">
        <row r="81">
          <cell r="P81">
            <v>167107.53067999892</v>
          </cell>
        </row>
      </sheetData>
      <sheetData sheetId="7"/>
      <sheetData sheetId="8">
        <row r="7">
          <cell r="C7" t="str">
            <v>A10RESTU</v>
          </cell>
        </row>
      </sheetData>
      <sheetData sheetId="9"/>
      <sheetData sheetId="10">
        <row r="7">
          <cell r="C7" t="str">
            <v>A10RESTU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Compare"/>
      <sheetName val="Adjust Salary for SIPs"/>
      <sheetName val="Proj Recovery (FY2008)"/>
      <sheetName val="Proj Recovery (FY2007)"/>
      <sheetName val="Proj Recovery (FY2006)"/>
      <sheetName val="Proj Recovery (FY2005)"/>
      <sheetName val="Proj Recovery (FY2004)"/>
      <sheetName val="Soc Sec - Recovery (FY2003)"/>
      <sheetName val="Soc Sec - Recovery (FY2002)"/>
      <sheetName val="Soc Sec - Recovery (FY2001)"/>
      <sheetName val="Soc Sec - Recovery (FY2000)"/>
      <sheetName val="Soc Sec - Recovery (FY1999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enario Comparitor"/>
      <sheetName val="Assumption Summary"/>
      <sheetName val="6U Cabinet Summary"/>
      <sheetName val="Assumptions-Detail"/>
      <sheetName val="Sheet1"/>
      <sheetName val="6U Changes"/>
      <sheetName val="6Us Funds -Actvstmt"/>
      <sheetName val="AFB By Yr by FdTyp - Actvstmt"/>
      <sheetName val="AFB by Ft2botac-ACTVDETL"/>
      <sheetName val="AFB Summary for BOT"/>
      <sheetName val="AFB Summary - BOT"/>
      <sheetName val="Transfers"/>
      <sheetName val="New UG Program-Assumptions"/>
      <sheetName val="New GR Program-Assumptions"/>
      <sheetName val="New Program- Fin'l Detail"/>
      <sheetName val="New Program - Fin'l Overview"/>
      <sheetName val="xNew UG Program-Assumptions"/>
      <sheetName val="xNew GR Program-Assumptions"/>
      <sheetName val="xNew Program- Fin'l Detail"/>
      <sheetName val="xNew Program - Fin'l Overview"/>
      <sheetName val="New Program - Data Val 1"/>
      <sheetName val="New Pgraom - Data Val 2"/>
    </sheetNames>
    <sheetDataSet>
      <sheetData sheetId="0" refreshError="1"/>
      <sheetData sheetId="1" refreshError="1"/>
      <sheetData sheetId="2" refreshError="1"/>
      <sheetData sheetId="3" refreshError="1">
        <row r="7">
          <cell r="G7">
            <v>2013</v>
          </cell>
        </row>
        <row r="23">
          <cell r="I23">
            <v>450</v>
          </cell>
          <cell r="J23">
            <v>470</v>
          </cell>
          <cell r="K23">
            <v>490</v>
          </cell>
          <cell r="L23">
            <v>510</v>
          </cell>
          <cell r="M23">
            <v>530</v>
          </cell>
        </row>
        <row r="65">
          <cell r="I65">
            <v>0.03</v>
          </cell>
          <cell r="J65">
            <v>0.03</v>
          </cell>
          <cell r="K65">
            <v>0.03</v>
          </cell>
          <cell r="M65">
            <v>0.03</v>
          </cell>
        </row>
        <row r="66">
          <cell r="H66">
            <v>0</v>
          </cell>
        </row>
        <row r="78">
          <cell r="R78">
            <v>6444809.6916821403</v>
          </cell>
          <cell r="S78">
            <v>6448387.60418214</v>
          </cell>
          <cell r="T78">
            <v>6450204.4956821408</v>
          </cell>
          <cell r="U78">
            <v>6449096.6594321411</v>
          </cell>
          <cell r="V78">
            <v>6449758.8647341412</v>
          </cell>
        </row>
      </sheetData>
      <sheetData sheetId="4" refreshError="1"/>
      <sheetData sheetId="5" refreshError="1"/>
      <sheetData sheetId="6" refreshError="1">
        <row r="81">
          <cell r="P81">
            <v>174384.39176318981</v>
          </cell>
          <cell r="Q81">
            <v>317244.6033967454</v>
          </cell>
          <cell r="R81">
            <v>467973.98832144402</v>
          </cell>
          <cell r="S81">
            <v>605383.65090675838</v>
          </cell>
          <cell r="T81">
            <v>891166.93963760696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ld EXPECTED in millions"/>
      <sheetName val="EXPECTED in millions"/>
      <sheetName val="FY14 BOT P2"/>
      <sheetName val="FY14 P2 PROJECTED"/>
      <sheetName val="EXPECTED FY15"/>
      <sheetName val="EXPECTED FY16"/>
      <sheetName val="EXPECTED FY17"/>
      <sheetName val="EXPECTED FY18"/>
      <sheetName val="EXPECTED FY19"/>
      <sheetName val="BLIN 5-9-12"/>
      <sheetName val="Uploads as of 5-9-12"/>
      <sheetName val="8I-8O Account Listin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B3">
            <v>81</v>
          </cell>
          <cell r="C3" t="str">
            <v>Transfers Out</v>
          </cell>
        </row>
        <row r="4">
          <cell r="B4">
            <v>82</v>
          </cell>
          <cell r="C4" t="str">
            <v>Transfers In</v>
          </cell>
        </row>
        <row r="5">
          <cell r="B5">
            <v>810</v>
          </cell>
          <cell r="C5" t="str">
            <v>Mandatory Transfers Out</v>
          </cell>
        </row>
        <row r="6">
          <cell r="B6">
            <v>811</v>
          </cell>
          <cell r="C6" t="str">
            <v>Non-Mandatory Transfers Out</v>
          </cell>
        </row>
        <row r="7">
          <cell r="B7">
            <v>820</v>
          </cell>
          <cell r="C7" t="str">
            <v>Mandatory Transfers In</v>
          </cell>
        </row>
        <row r="8">
          <cell r="B8">
            <v>821</v>
          </cell>
          <cell r="C8" t="str">
            <v>Non Mandatory Transfers In</v>
          </cell>
        </row>
        <row r="9">
          <cell r="B9">
            <v>8100</v>
          </cell>
          <cell r="C9" t="str">
            <v>Mandatory Transfers Out</v>
          </cell>
        </row>
        <row r="10">
          <cell r="B10">
            <v>8110</v>
          </cell>
          <cell r="C10" t="str">
            <v>Non-Mandatory Transfers Out</v>
          </cell>
        </row>
        <row r="11">
          <cell r="B11">
            <v>8200</v>
          </cell>
          <cell r="C11" t="str">
            <v>Mandatory Transfers In</v>
          </cell>
        </row>
        <row r="12">
          <cell r="B12">
            <v>8210</v>
          </cell>
          <cell r="C12" t="str">
            <v>Non Mandatory Transfers In</v>
          </cell>
        </row>
        <row r="13">
          <cell r="B13" t="str">
            <v>8I0</v>
          </cell>
          <cell r="C13" t="str">
            <v>Mandatory Transfers In</v>
          </cell>
        </row>
        <row r="14">
          <cell r="B14" t="str">
            <v>8I00</v>
          </cell>
          <cell r="C14" t="str">
            <v>Mandatory Transfers In</v>
          </cell>
        </row>
        <row r="15">
          <cell r="B15" t="str">
            <v>8I0000</v>
          </cell>
          <cell r="C15" t="str">
            <v>Mandatory Transfers In</v>
          </cell>
        </row>
        <row r="16">
          <cell r="B16" t="str">
            <v>8I0005</v>
          </cell>
          <cell r="C16" t="str">
            <v>Mand Trans In-Debt Serv-Interest</v>
          </cell>
        </row>
        <row r="17">
          <cell r="B17" t="str">
            <v>8I0010</v>
          </cell>
          <cell r="C17" t="str">
            <v>Mand Trans In-Debt Serv-Principal</v>
          </cell>
        </row>
        <row r="18">
          <cell r="B18" t="str">
            <v>8I0015</v>
          </cell>
          <cell r="C18" t="str">
            <v>Mand Trans In-Debt Serv-Cap Leases</v>
          </cell>
        </row>
        <row r="19">
          <cell r="B19" t="str">
            <v>8I0020</v>
          </cell>
          <cell r="C19" t="str">
            <v>Mand Trans In-Perkins Loan Match</v>
          </cell>
        </row>
        <row r="20">
          <cell r="B20" t="str">
            <v>8I0025</v>
          </cell>
          <cell r="C20" t="str">
            <v>Mand Trans In-Interest Payments</v>
          </cell>
        </row>
        <row r="21">
          <cell r="B21" t="str">
            <v>8I0030</v>
          </cell>
          <cell r="C21" t="str">
            <v>Mand Trans In-Principal Payments</v>
          </cell>
        </row>
        <row r="22">
          <cell r="B22" t="str">
            <v>8I0035</v>
          </cell>
          <cell r="C22" t="str">
            <v>Mand Trans In-Cap Lease Pmts</v>
          </cell>
        </row>
        <row r="23">
          <cell r="B23" t="str">
            <v>8I1</v>
          </cell>
          <cell r="C23" t="str">
            <v>Non Mandatory Transfers In</v>
          </cell>
        </row>
        <row r="24">
          <cell r="B24" t="str">
            <v>8I10</v>
          </cell>
          <cell r="C24" t="str">
            <v>Non Mandatory Transfers In</v>
          </cell>
        </row>
        <row r="25">
          <cell r="B25" t="str">
            <v>8I1000</v>
          </cell>
          <cell r="C25" t="str">
            <v>Non-Mandatory Transfers In</v>
          </cell>
        </row>
        <row r="26">
          <cell r="B26" t="str">
            <v>8I1003</v>
          </cell>
          <cell r="C26" t="str">
            <v>NonMand Tran In-Cost Share</v>
          </cell>
        </row>
        <row r="27">
          <cell r="B27" t="str">
            <v>8I1006</v>
          </cell>
          <cell r="C27" t="str">
            <v>NonMand Tran In-General Funds</v>
          </cell>
        </row>
        <row r="28">
          <cell r="B28" t="str">
            <v>8I1009</v>
          </cell>
          <cell r="C28" t="str">
            <v>NonMand Tran In-Int Desig Fnds</v>
          </cell>
        </row>
        <row r="29">
          <cell r="B29" t="str">
            <v>8I1012</v>
          </cell>
          <cell r="C29" t="str">
            <v>NonMand Tran In-Auxillary Funds</v>
          </cell>
        </row>
        <row r="30">
          <cell r="B30" t="str">
            <v>8I1015</v>
          </cell>
          <cell r="C30" t="str">
            <v>NonMand Tran In-Cur ResTran Fnds</v>
          </cell>
        </row>
        <row r="31">
          <cell r="B31" t="str">
            <v>8I1016</v>
          </cell>
          <cell r="C31" t="str">
            <v>NMT fr/to Restricted-AES PAU match</v>
          </cell>
        </row>
        <row r="32">
          <cell r="B32" t="str">
            <v>8I1018</v>
          </cell>
          <cell r="C32" t="str">
            <v>NonMand Tran In-Loan Funds</v>
          </cell>
        </row>
        <row r="33">
          <cell r="B33" t="str">
            <v>8I1021</v>
          </cell>
          <cell r="C33" t="str">
            <v>NonMand Tran In-Endow &amp; Similar</v>
          </cell>
        </row>
        <row r="34">
          <cell r="B34" t="str">
            <v>8I1022</v>
          </cell>
          <cell r="C34" t="str">
            <v>NonMand Tran In-Endow 2005A HEFA</v>
          </cell>
        </row>
        <row r="35">
          <cell r="B35" t="str">
            <v>8I1023</v>
          </cell>
          <cell r="C35" t="str">
            <v>IFB Transfers IN</v>
          </cell>
        </row>
        <row r="36">
          <cell r="B36" t="str">
            <v>8I1024</v>
          </cell>
          <cell r="C36" t="str">
            <v>NonMand Tran In-Repay IFB PrIn</v>
          </cell>
        </row>
        <row r="37">
          <cell r="B37" t="str">
            <v>8I1025</v>
          </cell>
          <cell r="C37" t="str">
            <v>NonMandTran In-UNHF Endow &amp; Similar</v>
          </cell>
        </row>
        <row r="38">
          <cell r="B38" t="str">
            <v>8I1027</v>
          </cell>
          <cell r="C38" t="str">
            <v>NonMand Tran In-Repay IFB Int</v>
          </cell>
        </row>
        <row r="39">
          <cell r="B39" t="str">
            <v>8I1030</v>
          </cell>
          <cell r="C39" t="str">
            <v>NonMand Tran In-RC Units</v>
          </cell>
        </row>
        <row r="40">
          <cell r="B40" t="str">
            <v>8I1033</v>
          </cell>
          <cell r="C40" t="str">
            <v>NonMand Tran In-Inv In Inventory</v>
          </cell>
        </row>
        <row r="41">
          <cell r="B41" t="str">
            <v>8I1036</v>
          </cell>
          <cell r="C41" t="str">
            <v>NonMand Tran In-Oth Exp Not Def</v>
          </cell>
        </row>
        <row r="42">
          <cell r="B42" t="str">
            <v>8I1039</v>
          </cell>
          <cell r="C42" t="str">
            <v>For Capital Projects (not R&amp;R)</v>
          </cell>
        </row>
        <row r="43">
          <cell r="B43" t="str">
            <v>8I1040</v>
          </cell>
          <cell r="C43" t="str">
            <v>NonMand Tran In-Capital Plant Adj</v>
          </cell>
        </row>
        <row r="44">
          <cell r="B44" t="str">
            <v>8I1042</v>
          </cell>
          <cell r="C44" t="str">
            <v>NonMand Tran In-Cost Share</v>
          </cell>
        </row>
        <row r="45">
          <cell r="B45" t="str">
            <v>8I1045</v>
          </cell>
          <cell r="C45" t="str">
            <v>NonMand Tran In-Technology Fees</v>
          </cell>
        </row>
        <row r="46">
          <cell r="B46" t="str">
            <v>8I1048</v>
          </cell>
          <cell r="C46" t="str">
            <v>NonMand Tran In-ATL</v>
          </cell>
        </row>
        <row r="47">
          <cell r="B47" t="str">
            <v>8I1051</v>
          </cell>
          <cell r="C47" t="str">
            <v>NonMand Tran In-Honors Program</v>
          </cell>
        </row>
        <row r="48">
          <cell r="B48" t="str">
            <v>8I1054</v>
          </cell>
          <cell r="C48" t="str">
            <v>NonMand Tran In-Ufund HldHarmless</v>
          </cell>
        </row>
        <row r="49">
          <cell r="B49" t="str">
            <v>8I1055</v>
          </cell>
          <cell r="C49" t="str">
            <v>NonMand Tran In-RCM Alloc Cent Admn</v>
          </cell>
        </row>
        <row r="50">
          <cell r="B50" t="str">
            <v>8I1057</v>
          </cell>
          <cell r="C50" t="str">
            <v>NonMand Tran In-CBC 1 Time Alloc</v>
          </cell>
        </row>
        <row r="51">
          <cell r="B51" t="str">
            <v>8I1060</v>
          </cell>
          <cell r="C51" t="str">
            <v>NonMand Tran In-Ufund CBC Alloc</v>
          </cell>
        </row>
        <row r="52">
          <cell r="B52" t="str">
            <v>8I1063</v>
          </cell>
          <cell r="C52" t="str">
            <v>NonMand Tran In-PI Share F&amp;A</v>
          </cell>
        </row>
        <row r="53">
          <cell r="B53" t="str">
            <v>8I1064</v>
          </cell>
          <cell r="C53" t="str">
            <v>Faculty Start Up Transfers IN</v>
          </cell>
        </row>
        <row r="54">
          <cell r="B54" t="str">
            <v>8I1066</v>
          </cell>
          <cell r="C54" t="str">
            <v>NonMand Tran In-Student Support</v>
          </cell>
        </row>
        <row r="55">
          <cell r="B55" t="str">
            <v>8I1069</v>
          </cell>
          <cell r="C55" t="str">
            <v>NonMand Tran In-CIE</v>
          </cell>
        </row>
        <row r="56">
          <cell r="B56" t="str">
            <v>8I1072</v>
          </cell>
          <cell r="C56" t="str">
            <v>NonMand Tran In-CPS revenue</v>
          </cell>
        </row>
        <row r="57">
          <cell r="B57" t="str">
            <v>8I1075</v>
          </cell>
          <cell r="C57" t="str">
            <v>NonMand Tran In-UNHM UG Revenue</v>
          </cell>
        </row>
        <row r="58">
          <cell r="B58" t="str">
            <v>8I1078</v>
          </cell>
          <cell r="C58" t="str">
            <v>NMT In 01 Debt Diffential</v>
          </cell>
        </row>
        <row r="59">
          <cell r="B59" t="str">
            <v>8I1080</v>
          </cell>
          <cell r="C59" t="str">
            <v>NonMand Tran In-UNHF to UNH</v>
          </cell>
        </row>
        <row r="60">
          <cell r="B60" t="str">
            <v>8I1081</v>
          </cell>
          <cell r="C60" t="str">
            <v>Non Mand Tran In - UNHF gifts</v>
          </cell>
        </row>
        <row r="61">
          <cell r="B61" t="str">
            <v>8I1082</v>
          </cell>
          <cell r="C61" t="str">
            <v>Non Mand Trans In - Payout</v>
          </cell>
        </row>
        <row r="62">
          <cell r="B62" t="str">
            <v>8I1087</v>
          </cell>
          <cell r="C62" t="str">
            <v>NonMand Tran In - Plant Cap Equip</v>
          </cell>
        </row>
        <row r="63">
          <cell r="B63" t="str">
            <v>8I1090</v>
          </cell>
          <cell r="C63" t="str">
            <v>NonMand Trans In - HEFA Quasi Endow</v>
          </cell>
        </row>
        <row r="64">
          <cell r="B64" t="str">
            <v>8I1100</v>
          </cell>
          <cell r="C64" t="str">
            <v>NMT In 05 Debt Differential</v>
          </cell>
        </row>
        <row r="65">
          <cell r="B65" t="str">
            <v>8I2</v>
          </cell>
          <cell r="C65" t="str">
            <v>R &amp; R Transfers In</v>
          </cell>
        </row>
        <row r="66">
          <cell r="B66" t="str">
            <v>8I20</v>
          </cell>
          <cell r="C66" t="str">
            <v>R &amp; R Transfers In</v>
          </cell>
        </row>
        <row r="67">
          <cell r="B67" t="str">
            <v>8I2000</v>
          </cell>
          <cell r="C67" t="str">
            <v>R&amp;R Transfers- BOT Required</v>
          </cell>
        </row>
        <row r="68">
          <cell r="B68" t="str">
            <v>8I2005</v>
          </cell>
          <cell r="C68" t="str">
            <v>R&amp;R Transfers- Optional</v>
          </cell>
        </row>
        <row r="69">
          <cell r="B69" t="str">
            <v>8I2010</v>
          </cell>
          <cell r="C69" t="str">
            <v>DMA Transfers In</v>
          </cell>
        </row>
        <row r="70">
          <cell r="B70" t="str">
            <v>8I9</v>
          </cell>
          <cell r="C70" t="str">
            <v>Trans in for benefit related items</v>
          </cell>
        </row>
        <row r="71">
          <cell r="B71" t="str">
            <v>8I90</v>
          </cell>
          <cell r="C71" t="str">
            <v>Trans in for benefit related items</v>
          </cell>
        </row>
        <row r="72">
          <cell r="B72" t="str">
            <v>8I9000</v>
          </cell>
          <cell r="C72" t="str">
            <v>Transfers in from fringe pool</v>
          </cell>
        </row>
        <row r="73">
          <cell r="B73" t="str">
            <v>8I9001</v>
          </cell>
          <cell r="C73" t="str">
            <v>Trans in for union cost containmnt</v>
          </cell>
        </row>
        <row r="74">
          <cell r="B74" t="str">
            <v>8I9002</v>
          </cell>
          <cell r="C74" t="str">
            <v>Trans in for health incentive prog</v>
          </cell>
        </row>
        <row r="75">
          <cell r="B75" t="str">
            <v>8I9003</v>
          </cell>
          <cell r="C75" t="str">
            <v>Trans in for unfunded liabilities</v>
          </cell>
        </row>
        <row r="76">
          <cell r="B76" t="str">
            <v>8I9004</v>
          </cell>
          <cell r="C76" t="str">
            <v>Trans in for separation fringe cost</v>
          </cell>
        </row>
        <row r="77">
          <cell r="B77" t="str">
            <v>8I9005</v>
          </cell>
          <cell r="C77" t="str">
            <v>Trans in for Medicare D RDS costs</v>
          </cell>
        </row>
        <row r="78">
          <cell r="B78" t="str">
            <v>8I9006</v>
          </cell>
          <cell r="C78" t="str">
            <v>Trans in for separation funding</v>
          </cell>
        </row>
        <row r="79">
          <cell r="B79" t="str">
            <v>8I9007</v>
          </cell>
          <cell r="C79" t="str">
            <v>Trans in for HRA funding</v>
          </cell>
        </row>
        <row r="80">
          <cell r="B80" t="str">
            <v>8ICS61</v>
          </cell>
          <cell r="C80" t="str">
            <v>NonMand Tran In-Cost Share-Salaries</v>
          </cell>
        </row>
        <row r="81">
          <cell r="B81" t="str">
            <v>8ICS65</v>
          </cell>
          <cell r="C81" t="str">
            <v>NonMand Tran In-Cost Share-Fringe</v>
          </cell>
        </row>
        <row r="82">
          <cell r="B82" t="str">
            <v>8ICS71</v>
          </cell>
          <cell r="C82" t="str">
            <v>NonMand Tran In-Cost Share-Support</v>
          </cell>
        </row>
        <row r="83">
          <cell r="B83" t="str">
            <v>8ICS72</v>
          </cell>
          <cell r="C83" t="str">
            <v>NonMand Tran In-Cost Share-FinAid</v>
          </cell>
        </row>
        <row r="84">
          <cell r="B84" t="str">
            <v>8ICS73</v>
          </cell>
          <cell r="C84" t="str">
            <v>NonMand Tran In-Cost Share-SubContr</v>
          </cell>
        </row>
        <row r="85">
          <cell r="B85" t="str">
            <v>8ICS74</v>
          </cell>
          <cell r="C85" t="str">
            <v>NonMand Tran In-Cost Share-Equipmen</v>
          </cell>
        </row>
        <row r="86">
          <cell r="B86" t="str">
            <v>8IUNDR</v>
          </cell>
          <cell r="C86" t="str">
            <v>NMT In for Underwater True Endows</v>
          </cell>
        </row>
        <row r="87">
          <cell r="B87" t="str">
            <v>8IZVCS</v>
          </cell>
          <cell r="C87" t="str">
            <v>NMT For Voluntary Cost Sharing</v>
          </cell>
        </row>
        <row r="88">
          <cell r="B88" t="str">
            <v>8O0</v>
          </cell>
          <cell r="C88" t="str">
            <v>Mandatory Transfers Out</v>
          </cell>
        </row>
        <row r="89">
          <cell r="B89" t="str">
            <v>8O00</v>
          </cell>
          <cell r="C89" t="str">
            <v>Mandatory Transfers Out</v>
          </cell>
        </row>
        <row r="90">
          <cell r="B90" t="str">
            <v>8O0000</v>
          </cell>
          <cell r="C90" t="str">
            <v>Mandatory Transfers Out</v>
          </cell>
        </row>
        <row r="91">
          <cell r="B91" t="str">
            <v>8O0005</v>
          </cell>
          <cell r="C91" t="str">
            <v>Mand Trans Out-Debt Serv-Interest</v>
          </cell>
        </row>
        <row r="92">
          <cell r="B92" t="str">
            <v>8O0010</v>
          </cell>
          <cell r="C92" t="str">
            <v>Mand Trans Out-Debt Serv-Principal</v>
          </cell>
        </row>
        <row r="93">
          <cell r="B93" t="str">
            <v>8O0015</v>
          </cell>
          <cell r="C93" t="str">
            <v>Mand Trans Out-Debt Serv-Cap Leases</v>
          </cell>
        </row>
        <row r="94">
          <cell r="B94" t="str">
            <v>8O0020</v>
          </cell>
          <cell r="C94" t="str">
            <v>Mand Trans Out-Perkins Loan Match</v>
          </cell>
        </row>
        <row r="95">
          <cell r="B95" t="str">
            <v>8O0025</v>
          </cell>
          <cell r="C95" t="str">
            <v>Mand Trans Out-Interest Payments</v>
          </cell>
        </row>
        <row r="96">
          <cell r="B96" t="str">
            <v>8O0030</v>
          </cell>
          <cell r="C96" t="str">
            <v>Mand Trans Out-Principal Payments</v>
          </cell>
        </row>
        <row r="97">
          <cell r="B97" t="str">
            <v>8O0035</v>
          </cell>
          <cell r="C97" t="str">
            <v>Mand Trans Out-Cap Lease Pmts</v>
          </cell>
        </row>
        <row r="98">
          <cell r="B98" t="str">
            <v>8O1</v>
          </cell>
          <cell r="C98" t="str">
            <v>Non-Mandatory Transfers Out</v>
          </cell>
        </row>
        <row r="99">
          <cell r="B99" t="str">
            <v>8O10</v>
          </cell>
          <cell r="C99" t="str">
            <v>Non-Mandatory Transfers Out</v>
          </cell>
        </row>
        <row r="100">
          <cell r="B100" t="str">
            <v>8O1000</v>
          </cell>
          <cell r="C100" t="str">
            <v>Non-Mandatory Transfers Out</v>
          </cell>
        </row>
        <row r="101">
          <cell r="B101" t="str">
            <v>8O1003</v>
          </cell>
          <cell r="C101" t="str">
            <v>NonMand Tran Out-Cost Share</v>
          </cell>
        </row>
        <row r="102">
          <cell r="B102" t="str">
            <v>8O1006</v>
          </cell>
          <cell r="C102" t="str">
            <v>NonMand Tran Out-General Funds</v>
          </cell>
        </row>
        <row r="103">
          <cell r="B103" t="str">
            <v>8O1009</v>
          </cell>
          <cell r="C103" t="str">
            <v>NonMand Tran Out-Int Desig Fnds</v>
          </cell>
        </row>
        <row r="104">
          <cell r="B104" t="str">
            <v>8O1012</v>
          </cell>
          <cell r="C104" t="str">
            <v>NonMand Tran Out-Auxillary Funds</v>
          </cell>
        </row>
        <row r="105">
          <cell r="B105" t="str">
            <v>8O1015</v>
          </cell>
          <cell r="C105" t="str">
            <v>NonMand Tran Out-Cur ResTran Fnds</v>
          </cell>
        </row>
        <row r="106">
          <cell r="B106" t="str">
            <v>8O1018</v>
          </cell>
          <cell r="C106" t="str">
            <v>NonMand Tran Out-Loan Funds</v>
          </cell>
        </row>
        <row r="107">
          <cell r="B107" t="str">
            <v>8O1021</v>
          </cell>
          <cell r="C107" t="str">
            <v>NonMand Tran Out-Endow &amp; Similar</v>
          </cell>
        </row>
        <row r="108">
          <cell r="B108" t="str">
            <v>8O1022</v>
          </cell>
          <cell r="C108" t="str">
            <v>NonMand Tran Out-Endow 2005A HEFA</v>
          </cell>
        </row>
        <row r="109">
          <cell r="B109" t="str">
            <v>8O1023</v>
          </cell>
          <cell r="C109" t="str">
            <v>IFB Transfers OUT</v>
          </cell>
        </row>
        <row r="110">
          <cell r="B110" t="str">
            <v>8O1024</v>
          </cell>
          <cell r="C110" t="str">
            <v>NonMand Tran Out-Repay IFB Prin</v>
          </cell>
        </row>
        <row r="111">
          <cell r="B111" t="str">
            <v>8O1025</v>
          </cell>
          <cell r="C111" t="str">
            <v>NonMandTran Out-UNHF Endow &amp; Simila</v>
          </cell>
        </row>
        <row r="112">
          <cell r="B112" t="str">
            <v>8O1027</v>
          </cell>
          <cell r="C112" t="str">
            <v>NonMand Tran Out-Repay IFB Int</v>
          </cell>
        </row>
        <row r="113">
          <cell r="B113" t="str">
            <v>8O1030</v>
          </cell>
          <cell r="C113" t="str">
            <v>NonMand Tran Out-RC Units</v>
          </cell>
        </row>
        <row r="114">
          <cell r="B114" t="str">
            <v>8O1033</v>
          </cell>
          <cell r="C114" t="str">
            <v>NonMand Tran Out-Inv In Inventory</v>
          </cell>
        </row>
        <row r="115">
          <cell r="B115" t="str">
            <v>8O1036</v>
          </cell>
          <cell r="C115" t="str">
            <v>NonMand Tran Out-Oth Exp Not Def</v>
          </cell>
        </row>
        <row r="116">
          <cell r="B116" t="str">
            <v>8O1039</v>
          </cell>
          <cell r="C116" t="str">
            <v>For Capital Projects (not R&amp;R)</v>
          </cell>
        </row>
        <row r="117">
          <cell r="B117" t="str">
            <v>8O1040</v>
          </cell>
          <cell r="C117" t="str">
            <v>NonMand Tran Out- Capital Plant Adj</v>
          </cell>
        </row>
        <row r="118">
          <cell r="B118" t="str">
            <v>8O1042</v>
          </cell>
          <cell r="C118" t="str">
            <v>NonMand Tran Out-Cost Share</v>
          </cell>
        </row>
        <row r="119">
          <cell r="B119" t="str">
            <v>8O1045</v>
          </cell>
          <cell r="C119" t="str">
            <v>NonMand Tran Out-Technology Fees</v>
          </cell>
        </row>
        <row r="120">
          <cell r="B120" t="str">
            <v>8O1048</v>
          </cell>
          <cell r="C120" t="str">
            <v>NonMand Tran Out-ATL</v>
          </cell>
        </row>
        <row r="121">
          <cell r="B121" t="str">
            <v>8O1051</v>
          </cell>
          <cell r="C121" t="str">
            <v>NonMand Tran Out-Honors Program</v>
          </cell>
        </row>
        <row r="122">
          <cell r="B122" t="str">
            <v>8O1054</v>
          </cell>
          <cell r="C122" t="str">
            <v>NonMand Tran Out-Ufund HldHarmles</v>
          </cell>
        </row>
        <row r="123">
          <cell r="B123" t="str">
            <v>8O1055</v>
          </cell>
          <cell r="C123" t="str">
            <v>NonMand Tran Out-RCM Alloc Cent Adm</v>
          </cell>
        </row>
        <row r="124">
          <cell r="B124" t="str">
            <v>8O1057</v>
          </cell>
          <cell r="C124" t="str">
            <v>NonMand Tran Out-CBC 1 Time Alloc</v>
          </cell>
        </row>
        <row r="125">
          <cell r="B125" t="str">
            <v>8O1060</v>
          </cell>
          <cell r="C125" t="str">
            <v>NonMand Tran Out-Ufund CBC Alloc</v>
          </cell>
        </row>
        <row r="126">
          <cell r="B126" t="str">
            <v>8O1063</v>
          </cell>
          <cell r="C126" t="str">
            <v>NonMand Tran Out-PI Share F&amp;A</v>
          </cell>
        </row>
        <row r="127">
          <cell r="B127" t="str">
            <v>8O1064</v>
          </cell>
          <cell r="C127" t="str">
            <v>Faculty Start Up Transfers Out</v>
          </cell>
        </row>
        <row r="128">
          <cell r="B128" t="str">
            <v>8O1066</v>
          </cell>
          <cell r="C128" t="str">
            <v>NonMand Tran Out-Student Support</v>
          </cell>
        </row>
        <row r="129">
          <cell r="B129" t="str">
            <v>8O1069</v>
          </cell>
          <cell r="C129" t="str">
            <v>NonMand Tran Out-CIE</v>
          </cell>
        </row>
        <row r="130">
          <cell r="B130" t="str">
            <v>8O1072</v>
          </cell>
          <cell r="C130" t="str">
            <v>NonMand Tran Out-CPS revenue</v>
          </cell>
        </row>
        <row r="131">
          <cell r="B131" t="str">
            <v>8O1075</v>
          </cell>
          <cell r="C131" t="str">
            <v>NonMand Tran Out-UNHM UG Revenue</v>
          </cell>
        </row>
        <row r="132">
          <cell r="B132" t="str">
            <v>8O1078</v>
          </cell>
          <cell r="C132" t="str">
            <v>NMT Out 01 Debt Differential</v>
          </cell>
        </row>
        <row r="133">
          <cell r="B133" t="str">
            <v>8O1080</v>
          </cell>
          <cell r="C133" t="str">
            <v>NonMand Tran Out-UNHF to UNH</v>
          </cell>
        </row>
        <row r="134">
          <cell r="B134" t="str">
            <v>8O1081</v>
          </cell>
          <cell r="C134" t="str">
            <v>UNHF Gifts Transferred to UNH</v>
          </cell>
        </row>
        <row r="135">
          <cell r="B135" t="str">
            <v>8O1084</v>
          </cell>
          <cell r="C135" t="str">
            <v>Distributions to UNH endowed progra</v>
          </cell>
        </row>
        <row r="136">
          <cell r="B136" t="str">
            <v>8O1087</v>
          </cell>
          <cell r="C136" t="str">
            <v>NonMand Tran Out - Plant Cap Equip</v>
          </cell>
        </row>
        <row r="137">
          <cell r="B137" t="str">
            <v>8O1090</v>
          </cell>
          <cell r="C137" t="str">
            <v>NonMand Trans Out - HEFA Quasi Endo</v>
          </cell>
        </row>
        <row r="138">
          <cell r="B138" t="str">
            <v>8O1100</v>
          </cell>
          <cell r="C138" t="str">
            <v>NMT Out 05 Debt Differential</v>
          </cell>
        </row>
        <row r="139">
          <cell r="B139" t="str">
            <v>8O2</v>
          </cell>
          <cell r="C139" t="str">
            <v>R &amp; R Transfers Out</v>
          </cell>
        </row>
        <row r="140">
          <cell r="B140" t="str">
            <v>8O20</v>
          </cell>
          <cell r="C140" t="str">
            <v>R &amp; R Transfers Out</v>
          </cell>
        </row>
        <row r="141">
          <cell r="B141" t="str">
            <v>8O2000</v>
          </cell>
          <cell r="C141" t="str">
            <v>R&amp;R Transfers- BOT Required</v>
          </cell>
        </row>
        <row r="142">
          <cell r="B142" t="str">
            <v>8O2005</v>
          </cell>
          <cell r="C142" t="str">
            <v>R&amp;R Transfers- Optional</v>
          </cell>
        </row>
        <row r="143">
          <cell r="B143" t="str">
            <v>8O2010</v>
          </cell>
          <cell r="C143" t="str">
            <v>DMA Transfers Out</v>
          </cell>
        </row>
        <row r="144">
          <cell r="B144" t="str">
            <v>8O9</v>
          </cell>
          <cell r="C144" t="str">
            <v>Trans out for benefit related items</v>
          </cell>
        </row>
        <row r="145">
          <cell r="B145" t="str">
            <v>8O90</v>
          </cell>
          <cell r="C145" t="str">
            <v>Trans out for benefit related items</v>
          </cell>
        </row>
        <row r="146">
          <cell r="B146" t="str">
            <v>8O9000</v>
          </cell>
          <cell r="C146" t="str">
            <v>Transfers out from fringe pool</v>
          </cell>
        </row>
        <row r="147">
          <cell r="B147" t="str">
            <v>8O9001</v>
          </cell>
          <cell r="C147" t="str">
            <v>Trans out for union cost containmnt</v>
          </cell>
        </row>
        <row r="148">
          <cell r="B148" t="str">
            <v>8O9002</v>
          </cell>
          <cell r="C148" t="str">
            <v>Trans out for health incentive prog</v>
          </cell>
        </row>
        <row r="149">
          <cell r="B149" t="str">
            <v>8O9003</v>
          </cell>
          <cell r="C149" t="str">
            <v>Trans out for unfunded liabilities</v>
          </cell>
        </row>
        <row r="150">
          <cell r="B150" t="str">
            <v>8O9004</v>
          </cell>
          <cell r="C150" t="str">
            <v>Trans out for separation fring cost</v>
          </cell>
        </row>
        <row r="151">
          <cell r="B151" t="str">
            <v>8O9005</v>
          </cell>
          <cell r="C151" t="str">
            <v>Trans out for Medicare D RDS costs</v>
          </cell>
        </row>
        <row r="152">
          <cell r="B152" t="str">
            <v>8O9006</v>
          </cell>
          <cell r="C152" t="str">
            <v>Trans out for separation funding</v>
          </cell>
        </row>
        <row r="153">
          <cell r="B153" t="str">
            <v>8O9007</v>
          </cell>
          <cell r="C153" t="str">
            <v>Trans out for HRA funding</v>
          </cell>
        </row>
        <row r="154">
          <cell r="B154" t="str">
            <v>8OCS61</v>
          </cell>
          <cell r="C154" t="str">
            <v>NonMand Tran Out-Cost Share-Salarie</v>
          </cell>
        </row>
        <row r="155">
          <cell r="B155" t="str">
            <v>8OCS65</v>
          </cell>
          <cell r="C155" t="str">
            <v>NonMand Tran Out-Cost Share-Fringe</v>
          </cell>
        </row>
        <row r="156">
          <cell r="B156" t="str">
            <v>8OCS71</v>
          </cell>
          <cell r="C156" t="str">
            <v>NonMand Tran Out-Cost Share-Supprt</v>
          </cell>
        </row>
        <row r="157">
          <cell r="B157" t="str">
            <v>8OCS72</v>
          </cell>
          <cell r="C157" t="str">
            <v>NonMand Tran Out-Cost Share-FinAid</v>
          </cell>
        </row>
        <row r="158">
          <cell r="B158" t="str">
            <v>8OCS73</v>
          </cell>
          <cell r="C158" t="str">
            <v>NMT for Cost Share - Subcontracts</v>
          </cell>
        </row>
        <row r="159">
          <cell r="B159" t="str">
            <v>8OCS74</v>
          </cell>
          <cell r="C159" t="str">
            <v>NonMand Tran Out-Cost Share-Equip</v>
          </cell>
        </row>
        <row r="160">
          <cell r="B160" t="str">
            <v>8OUNDR</v>
          </cell>
          <cell r="C160" t="str">
            <v>NMT Out for Underwater True</v>
          </cell>
        </row>
        <row r="161">
          <cell r="B161" t="str">
            <v>8OZVCS</v>
          </cell>
          <cell r="C161" t="str">
            <v>NMT FOR VOLUNTARY COST SHARING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FB Summary- HURON"/>
      <sheetName val="Scenario Comparitor"/>
      <sheetName val="6U Cabinet Summary"/>
      <sheetName val="Assumption Summary"/>
      <sheetName val="Sheet1"/>
      <sheetName val="AFB Summ-Cabinet-w UFR to Debt"/>
      <sheetName val="Assumption-v4"/>
      <sheetName val="Assumptions-Detail"/>
      <sheetName val="6Us Funds -Actvstmt"/>
      <sheetName val="Assumption-v3-OLD"/>
      <sheetName val="MY-Online rev 11-19-13"/>
      <sheetName val="MY-Online"/>
      <sheetName val="MY-XCountry &amp; T&amp;F rev 11-19-13"/>
      <sheetName val="MY_DPT Program rev 11-19-13"/>
      <sheetName val="MY_DPT Program v2"/>
      <sheetName val="MY-PA Program rev 11-19-13"/>
      <sheetName val="MY-PA Program v3"/>
      <sheetName val="MY-MS CJ Program rev 11-19-13"/>
      <sheetName val="MY-MS CJ Program"/>
      <sheetName val="MY-XCountry and Track&amp;Field"/>
      <sheetName val="MY-Allwell II Oper Costs"/>
      <sheetName val="Assumption-v2"/>
      <sheetName val="My-Current Debt Schedule"/>
      <sheetName val="MY-Interest Adj Current Debt"/>
      <sheetName val="6U Changes"/>
      <sheetName val="AFB By Yr by FdTyp - Actvstmt"/>
      <sheetName val="MY-Enrollment Projection"/>
      <sheetName val="MY-Enrollment Proj-DNU"/>
      <sheetName val="FYI-FFTE by Program by Year"/>
      <sheetName val="AFB by Ft2botac-ACTVDETL"/>
      <sheetName val="AFB Summary - Cabinet"/>
      <sheetName val="AFB Summary- BOT"/>
      <sheetName val="AFB Summary for BOT"/>
      <sheetName val="Charts &amp; Graphs"/>
      <sheetName val="UG Fin Aid"/>
      <sheetName val="MY Operating Assumptions"/>
      <sheetName val="MY-Read Hall IFB Sched"/>
      <sheetName val="MY-Allwell II IFB Sched"/>
      <sheetName val="OS-PAT Other Increases Summary"/>
      <sheetName val="New UG Program-Assumptions"/>
      <sheetName val="New GR Program-Assumptions"/>
      <sheetName val="New Program- Fin'l Detail"/>
      <sheetName val="New Program - Fin'l Overview"/>
      <sheetName val="New Program - Data Val 1"/>
      <sheetName val="New Pgraom - Data Val 2"/>
    </sheetNames>
    <sheetDataSet>
      <sheetData sheetId="0" refreshError="1"/>
      <sheetData sheetId="1" refreshError="1"/>
      <sheetData sheetId="2" refreshError="1">
        <row r="17">
          <cell r="J17">
            <v>0</v>
          </cell>
          <cell r="M17">
            <v>27156.150000000023</v>
          </cell>
        </row>
        <row r="38">
          <cell r="M38">
            <v>86785.399999999907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I1">
            <v>2014</v>
          </cell>
        </row>
        <row r="9">
          <cell r="I9">
            <v>10410</v>
          </cell>
          <cell r="L9">
            <v>10410</v>
          </cell>
          <cell r="M9">
            <v>10720</v>
          </cell>
          <cell r="N9">
            <v>11040</v>
          </cell>
          <cell r="O9">
            <v>11370</v>
          </cell>
          <cell r="P9">
            <v>11720</v>
          </cell>
        </row>
        <row r="18">
          <cell r="I18">
            <v>2166</v>
          </cell>
          <cell r="L18">
            <v>2106</v>
          </cell>
          <cell r="M18">
            <v>2086</v>
          </cell>
          <cell r="N18">
            <v>2099</v>
          </cell>
          <cell r="O18">
            <v>2172</v>
          </cell>
          <cell r="P18">
            <v>2241</v>
          </cell>
        </row>
        <row r="20">
          <cell r="I20">
            <v>17830</v>
          </cell>
          <cell r="L20">
            <v>18360</v>
          </cell>
          <cell r="M20">
            <v>18910</v>
          </cell>
          <cell r="N20">
            <v>19470</v>
          </cell>
          <cell r="O20">
            <v>20050</v>
          </cell>
          <cell r="P20">
            <v>20660</v>
          </cell>
        </row>
        <row r="29">
          <cell r="I29">
            <v>1644</v>
          </cell>
          <cell r="L29">
            <v>1579</v>
          </cell>
          <cell r="M29">
            <v>1623</v>
          </cell>
          <cell r="N29">
            <v>1691</v>
          </cell>
          <cell r="O29">
            <v>1798</v>
          </cell>
          <cell r="P29">
            <v>1882</v>
          </cell>
        </row>
        <row r="33">
          <cell r="I33">
            <v>216</v>
          </cell>
          <cell r="L33">
            <v>211.33266090297789</v>
          </cell>
          <cell r="M33">
            <v>234</v>
          </cell>
          <cell r="N33">
            <v>258</v>
          </cell>
          <cell r="O33">
            <v>273</v>
          </cell>
          <cell r="P33">
            <v>273</v>
          </cell>
        </row>
        <row r="34">
          <cell r="L34">
            <v>0.03</v>
          </cell>
          <cell r="M34">
            <v>0.03</v>
          </cell>
          <cell r="N34">
            <v>0.03</v>
          </cell>
          <cell r="O34">
            <v>0.03</v>
          </cell>
          <cell r="P34">
            <v>0.03</v>
          </cell>
        </row>
        <row r="35">
          <cell r="I35">
            <v>6560</v>
          </cell>
          <cell r="L35">
            <v>6760</v>
          </cell>
          <cell r="M35">
            <v>6960</v>
          </cell>
          <cell r="N35">
            <v>7170</v>
          </cell>
          <cell r="O35">
            <v>7390</v>
          </cell>
          <cell r="P35">
            <v>7610</v>
          </cell>
        </row>
        <row r="36">
          <cell r="I36">
            <v>2698</v>
          </cell>
          <cell r="L36">
            <v>2780</v>
          </cell>
          <cell r="M36">
            <v>2860</v>
          </cell>
          <cell r="N36">
            <v>2950</v>
          </cell>
          <cell r="O36">
            <v>3040</v>
          </cell>
          <cell r="P36">
            <v>3130</v>
          </cell>
        </row>
        <row r="37">
          <cell r="I37">
            <v>2200</v>
          </cell>
          <cell r="L37">
            <v>2270</v>
          </cell>
          <cell r="M37">
            <v>2340</v>
          </cell>
          <cell r="N37">
            <v>2410</v>
          </cell>
          <cell r="O37">
            <v>2480</v>
          </cell>
          <cell r="P37">
            <v>2550</v>
          </cell>
        </row>
        <row r="38">
          <cell r="I38">
            <v>21868</v>
          </cell>
          <cell r="L38">
            <v>22220</v>
          </cell>
          <cell r="M38">
            <v>22880</v>
          </cell>
          <cell r="N38">
            <v>23570</v>
          </cell>
          <cell r="O38">
            <v>24280</v>
          </cell>
          <cell r="P38">
            <v>25010</v>
          </cell>
        </row>
        <row r="39">
          <cell r="I39">
            <v>29288</v>
          </cell>
          <cell r="L39">
            <v>30170</v>
          </cell>
          <cell r="M39">
            <v>31070</v>
          </cell>
          <cell r="N39">
            <v>32000</v>
          </cell>
          <cell r="O39">
            <v>32960</v>
          </cell>
          <cell r="P39">
            <v>33950</v>
          </cell>
        </row>
        <row r="40">
          <cell r="L40">
            <v>1.6096579476861272E-2</v>
          </cell>
        </row>
        <row r="41">
          <cell r="L41">
            <v>3.0114722753346035E-2</v>
          </cell>
        </row>
        <row r="42">
          <cell r="L42">
            <v>8928</v>
          </cell>
          <cell r="M42">
            <v>9106.56</v>
          </cell>
          <cell r="N42">
            <v>9288.6911999999993</v>
          </cell>
          <cell r="O42">
            <v>9474.4650239999992</v>
          </cell>
          <cell r="P42">
            <v>9663.9543244799988</v>
          </cell>
        </row>
        <row r="49">
          <cell r="I49">
            <v>605</v>
          </cell>
          <cell r="L49">
            <v>634</v>
          </cell>
          <cell r="M49">
            <v>673</v>
          </cell>
          <cell r="N49">
            <v>764</v>
          </cell>
          <cell r="O49">
            <v>849</v>
          </cell>
          <cell r="P49">
            <v>867</v>
          </cell>
        </row>
        <row r="50">
          <cell r="L50">
            <v>10153.08</v>
          </cell>
          <cell r="M50">
            <v>10356.141600000001</v>
          </cell>
          <cell r="N50">
            <v>10563.264432000002</v>
          </cell>
          <cell r="O50">
            <v>10774.529720640003</v>
          </cell>
          <cell r="P50">
            <v>10990.020315052803</v>
          </cell>
        </row>
        <row r="57">
          <cell r="I57">
            <v>430</v>
          </cell>
          <cell r="L57">
            <v>411</v>
          </cell>
          <cell r="M57">
            <v>443</v>
          </cell>
          <cell r="N57">
            <v>512</v>
          </cell>
          <cell r="O57">
            <v>581</v>
          </cell>
          <cell r="P57">
            <v>592</v>
          </cell>
        </row>
        <row r="58">
          <cell r="L58">
            <v>8928</v>
          </cell>
          <cell r="M58">
            <v>9106.56</v>
          </cell>
          <cell r="N58">
            <v>9288.6911999999993</v>
          </cell>
          <cell r="O58">
            <v>9474.4650239999992</v>
          </cell>
          <cell r="P58">
            <v>9663.9543244799988</v>
          </cell>
        </row>
        <row r="60">
          <cell r="I60">
            <v>11</v>
          </cell>
          <cell r="L60">
            <v>9</v>
          </cell>
          <cell r="M60">
            <v>9</v>
          </cell>
          <cell r="N60">
            <v>9</v>
          </cell>
          <cell r="O60">
            <v>9</v>
          </cell>
          <cell r="P60">
            <v>9</v>
          </cell>
        </row>
        <row r="61"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3">
          <cell r="L63">
            <v>4048695.4196075858</v>
          </cell>
          <cell r="M63">
            <v>4129667.6289979438</v>
          </cell>
          <cell r="N63">
            <v>4279445.7175441189</v>
          </cell>
          <cell r="O63">
            <v>4560645.288302023</v>
          </cell>
          <cell r="P63">
            <v>4850376.8028491773</v>
          </cell>
        </row>
        <row r="64">
          <cell r="L64">
            <v>0.1846741079924239</v>
          </cell>
          <cell r="M64">
            <v>0.1846741079924239</v>
          </cell>
          <cell r="N64">
            <v>0.1846741079924239</v>
          </cell>
          <cell r="O64">
            <v>0.1846741079924239</v>
          </cell>
          <cell r="P64">
            <v>0.1846741079924239</v>
          </cell>
        </row>
        <row r="65">
          <cell r="L65">
            <v>5451304.5803924138</v>
          </cell>
          <cell r="M65">
            <v>5771061.3321323488</v>
          </cell>
          <cell r="N65">
            <v>6190920.1172795696</v>
          </cell>
          <cell r="O65">
            <v>6778751.3743388671</v>
          </cell>
          <cell r="P65">
            <v>7311316.3805505354</v>
          </cell>
        </row>
        <row r="66">
          <cell r="L66">
            <v>0.18803800771538526</v>
          </cell>
          <cell r="M66">
            <v>0.18803800771538526</v>
          </cell>
          <cell r="N66">
            <v>0.18803800771538526</v>
          </cell>
          <cell r="O66">
            <v>0.18803800771538526</v>
          </cell>
          <cell r="P66">
            <v>0.18803800771538526</v>
          </cell>
        </row>
        <row r="67">
          <cell r="I67">
            <v>1250879</v>
          </cell>
        </row>
        <row r="69">
          <cell r="L69">
            <v>684902.59199999995</v>
          </cell>
          <cell r="M69">
            <v>741574.50047999993</v>
          </cell>
          <cell r="N69">
            <v>858683.76929279999</v>
          </cell>
          <cell r="O69">
            <v>973302.31745049579</v>
          </cell>
          <cell r="P69">
            <v>1013816.4563182233</v>
          </cell>
        </row>
        <row r="71">
          <cell r="L71">
            <v>646801.96140000003</v>
          </cell>
          <cell r="M71">
            <v>711104.46296400006</v>
          </cell>
          <cell r="N71">
            <v>838300.66532352008</v>
          </cell>
          <cell r="O71">
            <v>970300.27399223542</v>
          </cell>
          <cell r="P71">
            <v>1008444.2641092452</v>
          </cell>
        </row>
        <row r="74">
          <cell r="L74">
            <v>11875356</v>
          </cell>
          <cell r="M74">
            <v>0.03</v>
          </cell>
          <cell r="N74">
            <v>0.03</v>
          </cell>
          <cell r="O74">
            <v>0.03</v>
          </cell>
          <cell r="P74">
            <v>0.03</v>
          </cell>
        </row>
        <row r="75"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  <row r="76">
          <cell r="L76">
            <v>0.03</v>
          </cell>
          <cell r="M76">
            <v>0.03</v>
          </cell>
          <cell r="N76">
            <v>0.03</v>
          </cell>
          <cell r="O76">
            <v>0.03</v>
          </cell>
          <cell r="P76">
            <v>0.03</v>
          </cell>
        </row>
        <row r="77">
          <cell r="L77">
            <v>0.02</v>
          </cell>
          <cell r="M77">
            <v>0.02</v>
          </cell>
          <cell r="N77">
            <v>0.02</v>
          </cell>
          <cell r="O77">
            <v>0.02</v>
          </cell>
          <cell r="P77">
            <v>0.02</v>
          </cell>
        </row>
        <row r="78">
          <cell r="L78">
            <v>0.03</v>
          </cell>
        </row>
        <row r="79">
          <cell r="L79">
            <v>0.02</v>
          </cell>
          <cell r="M79">
            <v>0.02</v>
          </cell>
          <cell r="N79">
            <v>0.02</v>
          </cell>
          <cell r="O79">
            <v>0.02</v>
          </cell>
          <cell r="P79">
            <v>0.02</v>
          </cell>
        </row>
        <row r="83">
          <cell r="J83">
            <v>0</v>
          </cell>
          <cell r="L83">
            <v>0.02</v>
          </cell>
          <cell r="M83">
            <v>0.02</v>
          </cell>
          <cell r="N83">
            <v>0.02</v>
          </cell>
          <cell r="O83">
            <v>0.02</v>
          </cell>
          <cell r="P83">
            <v>0.02</v>
          </cell>
        </row>
        <row r="84">
          <cell r="J84">
            <v>0</v>
          </cell>
          <cell r="L84">
            <v>0.02</v>
          </cell>
          <cell r="M84">
            <v>0.02</v>
          </cell>
          <cell r="N84">
            <v>0.02</v>
          </cell>
          <cell r="O84">
            <v>0.02</v>
          </cell>
          <cell r="P84">
            <v>0.02</v>
          </cell>
        </row>
        <row r="85">
          <cell r="J85">
            <v>0</v>
          </cell>
          <cell r="L85">
            <v>0.02</v>
          </cell>
          <cell r="M85">
            <v>0.02</v>
          </cell>
          <cell r="N85">
            <v>0.02</v>
          </cell>
          <cell r="O85">
            <v>0.02</v>
          </cell>
          <cell r="P85">
            <v>0.02</v>
          </cell>
        </row>
        <row r="86">
          <cell r="L86">
            <v>0.02</v>
          </cell>
          <cell r="M86">
            <v>0.02</v>
          </cell>
          <cell r="N86">
            <v>0.02</v>
          </cell>
          <cell r="O86">
            <v>0.02</v>
          </cell>
          <cell r="P86">
            <v>0.02</v>
          </cell>
        </row>
        <row r="87">
          <cell r="L87">
            <v>0.02</v>
          </cell>
          <cell r="M87">
            <v>0.02</v>
          </cell>
          <cell r="N87">
            <v>0.02</v>
          </cell>
          <cell r="O87">
            <v>0.02</v>
          </cell>
          <cell r="P87">
            <v>0.02</v>
          </cell>
        </row>
        <row r="88">
          <cell r="J88">
            <v>0</v>
          </cell>
          <cell r="L88">
            <v>0.02</v>
          </cell>
          <cell r="M88">
            <v>0.02</v>
          </cell>
          <cell r="N88">
            <v>0.02</v>
          </cell>
          <cell r="O88">
            <v>0.02</v>
          </cell>
          <cell r="P88">
            <v>0.02</v>
          </cell>
        </row>
        <row r="91">
          <cell r="I91">
            <v>0.435</v>
          </cell>
          <cell r="L91">
            <v>0.435</v>
          </cell>
          <cell r="M91">
            <v>0.435</v>
          </cell>
          <cell r="N91">
            <v>0.435</v>
          </cell>
          <cell r="O91">
            <v>0.435</v>
          </cell>
          <cell r="P91">
            <v>0.435</v>
          </cell>
        </row>
        <row r="92">
          <cell r="I92">
            <v>8.4000000000000005E-2</v>
          </cell>
          <cell r="L92">
            <v>8.4000000000000005E-2</v>
          </cell>
          <cell r="M92">
            <v>8.4000000000000005E-2</v>
          </cell>
          <cell r="N92">
            <v>8.4000000000000005E-2</v>
          </cell>
          <cell r="O92">
            <v>8.4000000000000005E-2</v>
          </cell>
          <cell r="P92">
            <v>8.4000000000000005E-2</v>
          </cell>
        </row>
        <row r="93">
          <cell r="L93">
            <v>0.03</v>
          </cell>
          <cell r="M93">
            <v>0.03</v>
          </cell>
          <cell r="N93">
            <v>0.03</v>
          </cell>
          <cell r="O93">
            <v>0.03</v>
          </cell>
          <cell r="P93">
            <v>0.03</v>
          </cell>
        </row>
        <row r="95">
          <cell r="L95">
            <v>0.03</v>
          </cell>
          <cell r="M95">
            <v>0.03</v>
          </cell>
          <cell r="N95">
            <v>0.03</v>
          </cell>
          <cell r="O95">
            <v>0.03</v>
          </cell>
          <cell r="P95">
            <v>0.03</v>
          </cell>
        </row>
        <row r="96">
          <cell r="L96">
            <v>0.03</v>
          </cell>
          <cell r="M96">
            <v>0.03</v>
          </cell>
          <cell r="N96">
            <v>0.03</v>
          </cell>
          <cell r="O96">
            <v>0.03</v>
          </cell>
          <cell r="P96">
            <v>0.03</v>
          </cell>
        </row>
        <row r="97">
          <cell r="L97">
            <v>0.05</v>
          </cell>
          <cell r="M97">
            <v>0.05</v>
          </cell>
          <cell r="N97">
            <v>0.05</v>
          </cell>
          <cell r="O97">
            <v>0.05</v>
          </cell>
          <cell r="P97">
            <v>0.05</v>
          </cell>
        </row>
        <row r="101">
          <cell r="L101">
            <v>-2498733</v>
          </cell>
          <cell r="M101">
            <v>-2573694.9900000002</v>
          </cell>
          <cell r="N101">
            <v>-2650905.8397000004</v>
          </cell>
          <cell r="O101">
            <v>-2730433.0148910005</v>
          </cell>
          <cell r="P101">
            <v>-2812346.0053377305</v>
          </cell>
        </row>
        <row r="103">
          <cell r="L103">
            <v>-6681799</v>
          </cell>
          <cell r="M103">
            <v>-6815434.9800000004</v>
          </cell>
          <cell r="N103">
            <v>-6951743.6796000004</v>
          </cell>
          <cell r="O103">
            <v>-7090778.5531920008</v>
          </cell>
          <cell r="P103">
            <v>-7232594.1242558407</v>
          </cell>
        </row>
        <row r="104">
          <cell r="L104">
            <v>0.04</v>
          </cell>
          <cell r="M104">
            <v>0.03</v>
          </cell>
          <cell r="N104">
            <v>0.03</v>
          </cell>
          <cell r="O104">
            <v>0.03</v>
          </cell>
          <cell r="P104">
            <v>0.03</v>
          </cell>
        </row>
        <row r="105">
          <cell r="L105">
            <v>0</v>
          </cell>
          <cell r="M105">
            <v>0.03</v>
          </cell>
          <cell r="N105">
            <v>0.03</v>
          </cell>
          <cell r="O105">
            <v>0.03</v>
          </cell>
          <cell r="P105">
            <v>0.03</v>
          </cell>
        </row>
        <row r="107"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</row>
      </sheetData>
      <sheetData sheetId="8" refreshError="1">
        <row r="81">
          <cell r="P81">
            <v>8965511</v>
          </cell>
        </row>
        <row r="82">
          <cell r="Z82">
            <v>-70073.525399999926</v>
          </cell>
          <cell r="AA82">
            <v>-103595.73520800006</v>
          </cell>
          <cell r="AB82">
            <v>-138013.52877515997</v>
          </cell>
          <cell r="AC82">
            <v>-173351.57196355332</v>
          </cell>
          <cell r="AD82">
            <v>-209635.22657810105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of Outstanding Debt"/>
      <sheetName val="Database"/>
      <sheetName val="Backtables"/>
      <sheetName val="Series Report"/>
      <sheetName val="Graph Data"/>
      <sheetName val="DS Series"/>
      <sheetName val="Debt Profile Report"/>
      <sheetName val="Schematic Data"/>
      <sheetName val="Schematic"/>
      <sheetName val="User Guide"/>
      <sheetName val="DPTRANSFER"/>
      <sheetName val="MMD"/>
      <sheetName val="DBC"/>
    </sheetNames>
    <sheetDataSet>
      <sheetData sheetId="0" refreshError="1"/>
      <sheetData sheetId="1" refreshError="1">
        <row r="10">
          <cell r="B10">
            <v>1</v>
          </cell>
        </row>
        <row r="15">
          <cell r="B15" t="str">
            <v>Series 2005A</v>
          </cell>
          <cell r="D15">
            <v>203010000</v>
          </cell>
          <cell r="F15">
            <v>5000</v>
          </cell>
          <cell r="I15">
            <v>38899</v>
          </cell>
          <cell r="N15">
            <v>38372</v>
          </cell>
          <cell r="P15">
            <v>38372</v>
          </cell>
          <cell r="Q15">
            <v>38534</v>
          </cell>
          <cell r="R15">
            <v>3.5999999999999997E-2</v>
          </cell>
          <cell r="S15">
            <v>3.5999999999999997E-2</v>
          </cell>
          <cell r="W15">
            <v>0</v>
          </cell>
          <cell r="BI15">
            <v>0</v>
          </cell>
        </row>
        <row r="16">
          <cell r="B16" t="str">
            <v>Series 2005A</v>
          </cell>
          <cell r="D16">
            <v>203010000</v>
          </cell>
          <cell r="F16">
            <v>5000</v>
          </cell>
          <cell r="I16">
            <v>39264</v>
          </cell>
          <cell r="N16">
            <v>38372</v>
          </cell>
          <cell r="P16">
            <v>38372</v>
          </cell>
          <cell r="Q16">
            <v>38534</v>
          </cell>
          <cell r="R16">
            <v>3.5999999999999997E-2</v>
          </cell>
          <cell r="S16">
            <v>3.5999999999999997E-2</v>
          </cell>
          <cell r="W16">
            <v>0</v>
          </cell>
          <cell r="BI16">
            <v>0</v>
          </cell>
        </row>
        <row r="17">
          <cell r="B17" t="str">
            <v>Series 2005A</v>
          </cell>
          <cell r="D17">
            <v>203010000</v>
          </cell>
          <cell r="F17">
            <v>5000</v>
          </cell>
          <cell r="I17">
            <v>39630</v>
          </cell>
          <cell r="N17">
            <v>38372</v>
          </cell>
          <cell r="P17">
            <v>38372</v>
          </cell>
          <cell r="Q17">
            <v>38534</v>
          </cell>
          <cell r="R17">
            <v>3.5999999999999997E-2</v>
          </cell>
          <cell r="S17">
            <v>3.5999999999999997E-2</v>
          </cell>
          <cell r="W17">
            <v>0</v>
          </cell>
          <cell r="BI17">
            <v>0</v>
          </cell>
        </row>
        <row r="18">
          <cell r="B18" t="str">
            <v>Series 2005A</v>
          </cell>
          <cell r="D18">
            <v>203010000</v>
          </cell>
          <cell r="F18">
            <v>5000</v>
          </cell>
          <cell r="I18">
            <v>39995</v>
          </cell>
          <cell r="N18">
            <v>38372</v>
          </cell>
          <cell r="P18">
            <v>38372</v>
          </cell>
          <cell r="Q18">
            <v>38534</v>
          </cell>
          <cell r="R18">
            <v>3.5999999999999997E-2</v>
          </cell>
          <cell r="S18">
            <v>3.5999999999999997E-2</v>
          </cell>
          <cell r="W18">
            <v>0</v>
          </cell>
          <cell r="BI18">
            <v>0</v>
          </cell>
        </row>
        <row r="19">
          <cell r="B19" t="str">
            <v>Series 2005A</v>
          </cell>
          <cell r="D19">
            <v>203010000</v>
          </cell>
          <cell r="F19">
            <v>5000</v>
          </cell>
          <cell r="I19">
            <v>40360</v>
          </cell>
          <cell r="N19">
            <v>38372</v>
          </cell>
          <cell r="P19">
            <v>38372</v>
          </cell>
          <cell r="Q19">
            <v>38534</v>
          </cell>
          <cell r="R19">
            <v>3.5999999999999997E-2</v>
          </cell>
          <cell r="S19">
            <v>3.5999999999999997E-2</v>
          </cell>
          <cell r="W19">
            <v>0</v>
          </cell>
          <cell r="BI19">
            <v>0</v>
          </cell>
        </row>
        <row r="20">
          <cell r="B20" t="str">
            <v>Series 2005A</v>
          </cell>
          <cell r="D20">
            <v>203010000</v>
          </cell>
          <cell r="F20">
            <v>5000</v>
          </cell>
          <cell r="I20">
            <v>40725</v>
          </cell>
          <cell r="N20">
            <v>38372</v>
          </cell>
          <cell r="P20">
            <v>38372</v>
          </cell>
          <cell r="Q20">
            <v>38534</v>
          </cell>
          <cell r="R20">
            <v>3.5999999999999997E-2</v>
          </cell>
          <cell r="S20">
            <v>3.5999999999999997E-2</v>
          </cell>
          <cell r="W20">
            <v>0</v>
          </cell>
          <cell r="BI20">
            <v>0</v>
          </cell>
        </row>
        <row r="21">
          <cell r="B21" t="str">
            <v>Series 2005A</v>
          </cell>
          <cell r="D21">
            <v>203010000</v>
          </cell>
          <cell r="F21">
            <v>5000</v>
          </cell>
          <cell r="I21">
            <v>41091</v>
          </cell>
          <cell r="N21">
            <v>38372</v>
          </cell>
          <cell r="P21">
            <v>38372</v>
          </cell>
          <cell r="Q21">
            <v>38534</v>
          </cell>
          <cell r="R21">
            <v>3.5999999999999997E-2</v>
          </cell>
          <cell r="S21">
            <v>3.5999999999999997E-2</v>
          </cell>
          <cell r="W21">
            <v>0</v>
          </cell>
          <cell r="BI21">
            <v>0</v>
          </cell>
        </row>
        <row r="22">
          <cell r="B22" t="str">
            <v>Series 2005A</v>
          </cell>
          <cell r="D22">
            <v>203010000</v>
          </cell>
          <cell r="F22">
            <v>5000</v>
          </cell>
          <cell r="I22">
            <v>41456</v>
          </cell>
          <cell r="N22">
            <v>38372</v>
          </cell>
          <cell r="P22">
            <v>38372</v>
          </cell>
          <cell r="Q22">
            <v>38534</v>
          </cell>
          <cell r="R22">
            <v>3.5999999999999997E-2</v>
          </cell>
          <cell r="S22">
            <v>3.5999999999999997E-2</v>
          </cell>
          <cell r="W22">
            <v>0</v>
          </cell>
          <cell r="BI22">
            <v>330</v>
          </cell>
        </row>
        <row r="23">
          <cell r="B23" t="str">
            <v>Series 2005A</v>
          </cell>
          <cell r="D23">
            <v>203010000</v>
          </cell>
          <cell r="F23">
            <v>5000</v>
          </cell>
          <cell r="I23">
            <v>41821</v>
          </cell>
          <cell r="N23">
            <v>38372</v>
          </cell>
          <cell r="P23">
            <v>38372</v>
          </cell>
          <cell r="Q23">
            <v>38534</v>
          </cell>
          <cell r="R23">
            <v>3.5999999999999997E-2</v>
          </cell>
          <cell r="S23">
            <v>3.5999999999999997E-2</v>
          </cell>
          <cell r="W23">
            <v>0</v>
          </cell>
          <cell r="BI23">
            <v>300</v>
          </cell>
        </row>
        <row r="24">
          <cell r="B24" t="str">
            <v>Series 2005A</v>
          </cell>
          <cell r="D24">
            <v>203010000</v>
          </cell>
          <cell r="F24">
            <v>5000</v>
          </cell>
          <cell r="I24">
            <v>42186</v>
          </cell>
          <cell r="N24">
            <v>38372</v>
          </cell>
          <cell r="P24">
            <v>38372</v>
          </cell>
          <cell r="Q24">
            <v>38534</v>
          </cell>
          <cell r="R24">
            <v>3.5999999999999997E-2</v>
          </cell>
          <cell r="S24">
            <v>3.5999999999999997E-2</v>
          </cell>
          <cell r="W24">
            <v>0</v>
          </cell>
          <cell r="BI24">
            <v>350</v>
          </cell>
        </row>
        <row r="25">
          <cell r="B25" t="str">
            <v>Series 2005A</v>
          </cell>
          <cell r="D25">
            <v>203010000</v>
          </cell>
          <cell r="F25">
            <v>5000</v>
          </cell>
          <cell r="I25">
            <v>42552</v>
          </cell>
          <cell r="N25">
            <v>38372</v>
          </cell>
          <cell r="P25">
            <v>38372</v>
          </cell>
          <cell r="Q25">
            <v>38534</v>
          </cell>
          <cell r="R25">
            <v>3.5999999999999997E-2</v>
          </cell>
          <cell r="S25">
            <v>3.5999999999999997E-2</v>
          </cell>
          <cell r="W25">
            <v>0</v>
          </cell>
          <cell r="BI25">
            <v>330</v>
          </cell>
        </row>
        <row r="26">
          <cell r="B26" t="str">
            <v>Series 2005A</v>
          </cell>
          <cell r="D26">
            <v>203010000</v>
          </cell>
          <cell r="F26">
            <v>5000</v>
          </cell>
          <cell r="I26">
            <v>42917</v>
          </cell>
          <cell r="N26">
            <v>38372</v>
          </cell>
          <cell r="P26">
            <v>38372</v>
          </cell>
          <cell r="Q26">
            <v>38534</v>
          </cell>
          <cell r="R26">
            <v>3.5999999999999997E-2</v>
          </cell>
          <cell r="S26">
            <v>3.5999999999999997E-2</v>
          </cell>
          <cell r="W26">
            <v>0</v>
          </cell>
          <cell r="BI26">
            <v>380</v>
          </cell>
        </row>
        <row r="27">
          <cell r="B27" t="str">
            <v>Series 2005A</v>
          </cell>
          <cell r="D27">
            <v>203010000</v>
          </cell>
          <cell r="F27">
            <v>5000</v>
          </cell>
          <cell r="I27">
            <v>43282</v>
          </cell>
          <cell r="N27">
            <v>38372</v>
          </cell>
          <cell r="P27">
            <v>38372</v>
          </cell>
          <cell r="Q27">
            <v>38534</v>
          </cell>
          <cell r="R27">
            <v>3.5999999999999997E-2</v>
          </cell>
          <cell r="S27">
            <v>3.5999999999999997E-2</v>
          </cell>
          <cell r="W27">
            <v>0</v>
          </cell>
          <cell r="BI27">
            <v>390</v>
          </cell>
        </row>
        <row r="28">
          <cell r="B28" t="str">
            <v>Series 2005A</v>
          </cell>
          <cell r="D28">
            <v>203010000</v>
          </cell>
          <cell r="F28">
            <v>5000</v>
          </cell>
          <cell r="I28">
            <v>43647</v>
          </cell>
          <cell r="N28">
            <v>38372</v>
          </cell>
          <cell r="P28">
            <v>38372</v>
          </cell>
          <cell r="Q28">
            <v>38534</v>
          </cell>
          <cell r="R28">
            <v>3.5999999999999997E-2</v>
          </cell>
          <cell r="S28">
            <v>3.5999999999999997E-2</v>
          </cell>
          <cell r="W28">
            <v>0</v>
          </cell>
          <cell r="BI28">
            <v>370</v>
          </cell>
        </row>
        <row r="29">
          <cell r="B29" t="str">
            <v>Series 2005A</v>
          </cell>
          <cell r="D29">
            <v>203010000</v>
          </cell>
          <cell r="F29">
            <v>5000</v>
          </cell>
          <cell r="I29">
            <v>44013</v>
          </cell>
          <cell r="N29">
            <v>38372</v>
          </cell>
          <cell r="P29">
            <v>38372</v>
          </cell>
          <cell r="Q29">
            <v>38534</v>
          </cell>
          <cell r="R29">
            <v>3.5999999999999997E-2</v>
          </cell>
          <cell r="S29">
            <v>3.5999999999999997E-2</v>
          </cell>
          <cell r="W29">
            <v>0</v>
          </cell>
          <cell r="BI29">
            <v>420</v>
          </cell>
        </row>
        <row r="30">
          <cell r="B30" t="str">
            <v>Series 2005A</v>
          </cell>
          <cell r="D30">
            <v>203010000</v>
          </cell>
          <cell r="F30">
            <v>5000</v>
          </cell>
          <cell r="I30">
            <v>44378</v>
          </cell>
          <cell r="N30">
            <v>38372</v>
          </cell>
          <cell r="P30">
            <v>38372</v>
          </cell>
          <cell r="Q30">
            <v>38534</v>
          </cell>
          <cell r="R30">
            <v>3.5999999999999997E-2</v>
          </cell>
          <cell r="S30">
            <v>3.5999999999999997E-2</v>
          </cell>
          <cell r="W30">
            <v>0</v>
          </cell>
          <cell r="BI30">
            <v>400</v>
          </cell>
        </row>
        <row r="31">
          <cell r="B31" t="str">
            <v>Series 2005A</v>
          </cell>
          <cell r="D31">
            <v>203010000</v>
          </cell>
          <cell r="F31">
            <v>5000</v>
          </cell>
          <cell r="I31">
            <v>44743</v>
          </cell>
          <cell r="N31">
            <v>38372</v>
          </cell>
          <cell r="P31">
            <v>38372</v>
          </cell>
          <cell r="Q31">
            <v>38534</v>
          </cell>
          <cell r="R31">
            <v>3.5999999999999997E-2</v>
          </cell>
          <cell r="S31">
            <v>3.5999999999999997E-2</v>
          </cell>
          <cell r="W31">
            <v>0</v>
          </cell>
          <cell r="BI31">
            <v>460</v>
          </cell>
        </row>
        <row r="32">
          <cell r="B32" t="str">
            <v>Series 2005A</v>
          </cell>
          <cell r="D32">
            <v>203010000</v>
          </cell>
          <cell r="F32">
            <v>5000</v>
          </cell>
          <cell r="I32">
            <v>45108</v>
          </cell>
          <cell r="N32">
            <v>38372</v>
          </cell>
          <cell r="P32">
            <v>38372</v>
          </cell>
          <cell r="Q32">
            <v>38534</v>
          </cell>
          <cell r="R32">
            <v>3.5999999999999997E-2</v>
          </cell>
          <cell r="S32">
            <v>3.5999999999999997E-2</v>
          </cell>
          <cell r="W32">
            <v>0</v>
          </cell>
          <cell r="BI32">
            <v>440</v>
          </cell>
        </row>
        <row r="33">
          <cell r="B33" t="str">
            <v>Series 2005A</v>
          </cell>
          <cell r="D33">
            <v>203010000</v>
          </cell>
          <cell r="F33">
            <v>5000</v>
          </cell>
          <cell r="I33">
            <v>45474</v>
          </cell>
          <cell r="N33">
            <v>38372</v>
          </cell>
          <cell r="P33">
            <v>38372</v>
          </cell>
          <cell r="Q33">
            <v>38534</v>
          </cell>
          <cell r="R33">
            <v>3.5999999999999997E-2</v>
          </cell>
          <cell r="S33">
            <v>3.5999999999999997E-2</v>
          </cell>
          <cell r="W33">
            <v>0</v>
          </cell>
          <cell r="BI33">
            <v>480</v>
          </cell>
        </row>
        <row r="34">
          <cell r="B34" t="str">
            <v>Series 2005A</v>
          </cell>
          <cell r="D34">
            <v>203010000</v>
          </cell>
          <cell r="F34">
            <v>5000</v>
          </cell>
          <cell r="I34">
            <v>45839</v>
          </cell>
          <cell r="N34">
            <v>38372</v>
          </cell>
          <cell r="P34">
            <v>38372</v>
          </cell>
          <cell r="Q34">
            <v>38534</v>
          </cell>
          <cell r="R34">
            <v>3.5999999999999997E-2</v>
          </cell>
          <cell r="S34">
            <v>3.5999999999999997E-2</v>
          </cell>
          <cell r="W34">
            <v>0</v>
          </cell>
          <cell r="BI34">
            <v>510</v>
          </cell>
        </row>
        <row r="35">
          <cell r="B35" t="str">
            <v>Series 2005A</v>
          </cell>
          <cell r="D35">
            <v>203010000</v>
          </cell>
          <cell r="F35">
            <v>5000</v>
          </cell>
          <cell r="I35">
            <v>46204</v>
          </cell>
          <cell r="N35">
            <v>38372</v>
          </cell>
          <cell r="P35">
            <v>38372</v>
          </cell>
          <cell r="Q35">
            <v>38534</v>
          </cell>
          <cell r="R35">
            <v>3.5999999999999997E-2</v>
          </cell>
          <cell r="S35">
            <v>3.5999999999999997E-2</v>
          </cell>
          <cell r="W35">
            <v>0</v>
          </cell>
          <cell r="BI35">
            <v>500</v>
          </cell>
        </row>
        <row r="36">
          <cell r="B36" t="str">
            <v>Series 2005A</v>
          </cell>
          <cell r="D36">
            <v>203010000</v>
          </cell>
          <cell r="F36">
            <v>5000</v>
          </cell>
          <cell r="I36">
            <v>46569</v>
          </cell>
          <cell r="N36">
            <v>38372</v>
          </cell>
          <cell r="P36">
            <v>38372</v>
          </cell>
          <cell r="Q36">
            <v>38534</v>
          </cell>
          <cell r="R36">
            <v>3.5999999999999997E-2</v>
          </cell>
          <cell r="S36">
            <v>3.5999999999999997E-2</v>
          </cell>
          <cell r="W36">
            <v>0</v>
          </cell>
          <cell r="BI36">
            <v>550</v>
          </cell>
        </row>
        <row r="37">
          <cell r="B37" t="str">
            <v>Series 2005A</v>
          </cell>
          <cell r="D37">
            <v>203010000</v>
          </cell>
          <cell r="F37">
            <v>5000</v>
          </cell>
          <cell r="I37">
            <v>46935</v>
          </cell>
          <cell r="N37">
            <v>38372</v>
          </cell>
          <cell r="P37">
            <v>38372</v>
          </cell>
          <cell r="Q37">
            <v>38534</v>
          </cell>
          <cell r="R37">
            <v>3.5999999999999997E-2</v>
          </cell>
          <cell r="S37">
            <v>3.5999999999999997E-2</v>
          </cell>
          <cell r="W37">
            <v>0</v>
          </cell>
          <cell r="BI37">
            <v>550</v>
          </cell>
        </row>
        <row r="38">
          <cell r="B38" t="str">
            <v>Series 2005A</v>
          </cell>
          <cell r="D38">
            <v>203010000</v>
          </cell>
          <cell r="F38">
            <v>5000</v>
          </cell>
          <cell r="I38">
            <v>47300</v>
          </cell>
          <cell r="N38">
            <v>38372</v>
          </cell>
          <cell r="P38">
            <v>38372</v>
          </cell>
          <cell r="Q38">
            <v>38534</v>
          </cell>
          <cell r="R38">
            <v>3.5999999999999997E-2</v>
          </cell>
          <cell r="S38">
            <v>3.5999999999999997E-2</v>
          </cell>
          <cell r="W38">
            <v>0</v>
          </cell>
          <cell r="BI38">
            <v>590</v>
          </cell>
        </row>
        <row r="39">
          <cell r="B39" t="str">
            <v>Series 2005A</v>
          </cell>
          <cell r="D39">
            <v>203010000</v>
          </cell>
          <cell r="F39">
            <v>5000</v>
          </cell>
          <cell r="I39">
            <v>47665</v>
          </cell>
          <cell r="N39">
            <v>38372</v>
          </cell>
          <cell r="P39">
            <v>38372</v>
          </cell>
          <cell r="Q39">
            <v>38534</v>
          </cell>
          <cell r="R39">
            <v>3.5999999999999997E-2</v>
          </cell>
          <cell r="S39">
            <v>3.5999999999999997E-2</v>
          </cell>
          <cell r="W39">
            <v>0</v>
          </cell>
          <cell r="BI39">
            <v>590</v>
          </cell>
        </row>
        <row r="40">
          <cell r="B40" t="str">
            <v>Series 2005A</v>
          </cell>
          <cell r="D40">
            <v>203010000</v>
          </cell>
          <cell r="F40">
            <v>5000</v>
          </cell>
          <cell r="I40">
            <v>48030</v>
          </cell>
          <cell r="N40">
            <v>38372</v>
          </cell>
          <cell r="P40">
            <v>38372</v>
          </cell>
          <cell r="Q40">
            <v>38534</v>
          </cell>
          <cell r="R40">
            <v>3.5999999999999997E-2</v>
          </cell>
          <cell r="S40">
            <v>3.5999999999999997E-2</v>
          </cell>
          <cell r="W40">
            <v>0</v>
          </cell>
          <cell r="BI40">
            <v>630</v>
          </cell>
        </row>
        <row r="41">
          <cell r="B41" t="str">
            <v>Series 2005A</v>
          </cell>
          <cell r="D41">
            <v>203010000</v>
          </cell>
          <cell r="F41">
            <v>5000</v>
          </cell>
          <cell r="I41">
            <v>48396</v>
          </cell>
          <cell r="N41">
            <v>38372</v>
          </cell>
          <cell r="P41">
            <v>38372</v>
          </cell>
          <cell r="Q41">
            <v>38534</v>
          </cell>
          <cell r="R41">
            <v>3.5999999999999997E-2</v>
          </cell>
          <cell r="S41">
            <v>3.5999999999999997E-2</v>
          </cell>
          <cell r="W41">
            <v>0</v>
          </cell>
          <cell r="BI41">
            <v>650</v>
          </cell>
        </row>
        <row r="42">
          <cell r="B42" t="str">
            <v>Series 2005A</v>
          </cell>
          <cell r="D42">
            <v>203010000</v>
          </cell>
          <cell r="F42">
            <v>5000</v>
          </cell>
          <cell r="I42">
            <v>48761</v>
          </cell>
          <cell r="N42">
            <v>38372</v>
          </cell>
          <cell r="P42">
            <v>38372</v>
          </cell>
          <cell r="Q42">
            <v>38534</v>
          </cell>
          <cell r="R42">
            <v>3.5999999999999997E-2</v>
          </cell>
          <cell r="S42">
            <v>3.5999999999999997E-2</v>
          </cell>
          <cell r="W42">
            <v>0</v>
          </cell>
          <cell r="BI42">
            <v>680</v>
          </cell>
        </row>
        <row r="43">
          <cell r="B43" t="str">
            <v>Series 2005A</v>
          </cell>
          <cell r="D43">
            <v>203010000</v>
          </cell>
          <cell r="F43">
            <v>5000</v>
          </cell>
          <cell r="I43">
            <v>49126</v>
          </cell>
          <cell r="N43">
            <v>38372</v>
          </cell>
          <cell r="P43">
            <v>38372</v>
          </cell>
          <cell r="Q43">
            <v>38534</v>
          </cell>
          <cell r="R43">
            <v>3.5999999999999997E-2</v>
          </cell>
          <cell r="S43">
            <v>3.5999999999999997E-2</v>
          </cell>
          <cell r="W43">
            <v>0</v>
          </cell>
          <cell r="BI43">
            <v>700</v>
          </cell>
        </row>
        <row r="44">
          <cell r="B44" t="str">
            <v>Series 2005A</v>
          </cell>
          <cell r="D44">
            <v>203010000</v>
          </cell>
          <cell r="F44">
            <v>5000</v>
          </cell>
          <cell r="I44">
            <v>49491</v>
          </cell>
          <cell r="N44">
            <v>38372</v>
          </cell>
          <cell r="P44">
            <v>38372</v>
          </cell>
          <cell r="Q44">
            <v>38534</v>
          </cell>
          <cell r="R44">
            <v>3.5999999999999997E-2</v>
          </cell>
          <cell r="S44">
            <v>3.5999999999999997E-2</v>
          </cell>
          <cell r="W44">
            <v>0</v>
          </cell>
          <cell r="BI44">
            <v>730</v>
          </cell>
        </row>
        <row r="45">
          <cell r="B45" t="str">
            <v>Series 2005B</v>
          </cell>
          <cell r="D45">
            <v>203010000</v>
          </cell>
          <cell r="F45">
            <v>5000</v>
          </cell>
          <cell r="I45">
            <v>39630</v>
          </cell>
          <cell r="N45">
            <v>38565</v>
          </cell>
          <cell r="P45">
            <v>38565</v>
          </cell>
          <cell r="Q45">
            <v>38718</v>
          </cell>
          <cell r="R45">
            <v>3.1E-2</v>
          </cell>
          <cell r="S45">
            <v>3.1E-2</v>
          </cell>
          <cell r="W45">
            <v>0</v>
          </cell>
          <cell r="BI45">
            <v>0</v>
          </cell>
        </row>
        <row r="46">
          <cell r="B46" t="str">
            <v>Series 2005B</v>
          </cell>
          <cell r="D46">
            <v>203010000</v>
          </cell>
          <cell r="F46">
            <v>5000</v>
          </cell>
          <cell r="I46">
            <v>39995</v>
          </cell>
          <cell r="N46">
            <v>38565</v>
          </cell>
          <cell r="P46">
            <v>38565</v>
          </cell>
          <cell r="Q46">
            <v>38718</v>
          </cell>
          <cell r="R46">
            <v>3.1E-2</v>
          </cell>
          <cell r="S46">
            <v>3.1E-2</v>
          </cell>
          <cell r="W46">
            <v>0</v>
          </cell>
          <cell r="BI46">
            <v>0</v>
          </cell>
        </row>
        <row r="47">
          <cell r="B47" t="str">
            <v>Series 2005B</v>
          </cell>
          <cell r="D47">
            <v>203010000</v>
          </cell>
          <cell r="F47">
            <v>5000</v>
          </cell>
          <cell r="I47">
            <v>40360</v>
          </cell>
          <cell r="N47">
            <v>38565</v>
          </cell>
          <cell r="P47">
            <v>38565</v>
          </cell>
          <cell r="Q47">
            <v>38718</v>
          </cell>
          <cell r="R47">
            <v>3.1E-2</v>
          </cell>
          <cell r="S47">
            <v>3.1E-2</v>
          </cell>
          <cell r="W47">
            <v>0</v>
          </cell>
          <cell r="BI47">
            <v>0</v>
          </cell>
        </row>
        <row r="48">
          <cell r="B48" t="str">
            <v>Series 2005B</v>
          </cell>
          <cell r="D48">
            <v>203010000</v>
          </cell>
          <cell r="F48">
            <v>5000</v>
          </cell>
          <cell r="I48">
            <v>40725</v>
          </cell>
          <cell r="N48">
            <v>38565</v>
          </cell>
          <cell r="P48">
            <v>38565</v>
          </cell>
          <cell r="Q48">
            <v>38718</v>
          </cell>
          <cell r="R48">
            <v>3.1E-2</v>
          </cell>
          <cell r="S48">
            <v>3.1E-2</v>
          </cell>
          <cell r="W48">
            <v>0</v>
          </cell>
          <cell r="BI48">
            <v>0</v>
          </cell>
        </row>
        <row r="49">
          <cell r="B49" t="str">
            <v>Series 2005B</v>
          </cell>
          <cell r="D49">
            <v>203010000</v>
          </cell>
          <cell r="F49">
            <v>5000</v>
          </cell>
          <cell r="I49">
            <v>41091</v>
          </cell>
          <cell r="N49">
            <v>38565</v>
          </cell>
          <cell r="P49">
            <v>38565</v>
          </cell>
          <cell r="Q49">
            <v>38718</v>
          </cell>
          <cell r="R49">
            <v>3.1E-2</v>
          </cell>
          <cell r="S49">
            <v>3.1E-2</v>
          </cell>
          <cell r="W49">
            <v>0</v>
          </cell>
          <cell r="BI49">
            <v>0</v>
          </cell>
        </row>
        <row r="50">
          <cell r="B50" t="str">
            <v>Series 2005B</v>
          </cell>
          <cell r="D50">
            <v>203010000</v>
          </cell>
          <cell r="F50">
            <v>5000</v>
          </cell>
          <cell r="I50">
            <v>41456</v>
          </cell>
          <cell r="N50">
            <v>38565</v>
          </cell>
          <cell r="P50">
            <v>38565</v>
          </cell>
          <cell r="Q50">
            <v>38718</v>
          </cell>
          <cell r="R50">
            <v>3.1E-2</v>
          </cell>
          <cell r="S50">
            <v>3.1E-2</v>
          </cell>
          <cell r="W50">
            <v>0</v>
          </cell>
          <cell r="BI50">
            <v>778</v>
          </cell>
        </row>
        <row r="51">
          <cell r="B51" t="str">
            <v>Series 2005B</v>
          </cell>
          <cell r="D51">
            <v>203010000</v>
          </cell>
          <cell r="F51">
            <v>5000</v>
          </cell>
          <cell r="I51">
            <v>41821</v>
          </cell>
          <cell r="N51">
            <v>38565</v>
          </cell>
          <cell r="P51">
            <v>38565</v>
          </cell>
          <cell r="Q51">
            <v>38718</v>
          </cell>
          <cell r="R51">
            <v>3.1E-2</v>
          </cell>
          <cell r="S51">
            <v>3.1E-2</v>
          </cell>
          <cell r="W51">
            <v>0</v>
          </cell>
          <cell r="BI51">
            <v>806</v>
          </cell>
        </row>
        <row r="52">
          <cell r="B52" t="str">
            <v>Series 2005B</v>
          </cell>
          <cell r="D52">
            <v>203010000</v>
          </cell>
          <cell r="F52">
            <v>5000</v>
          </cell>
          <cell r="I52">
            <v>42186</v>
          </cell>
          <cell r="N52">
            <v>38565</v>
          </cell>
          <cell r="P52">
            <v>38565</v>
          </cell>
          <cell r="Q52">
            <v>38718</v>
          </cell>
          <cell r="R52">
            <v>3.1E-2</v>
          </cell>
          <cell r="S52">
            <v>3.1E-2</v>
          </cell>
          <cell r="W52">
            <v>0</v>
          </cell>
          <cell r="BI52">
            <v>833</v>
          </cell>
        </row>
        <row r="53">
          <cell r="B53" t="str">
            <v>Series 2005B</v>
          </cell>
          <cell r="D53">
            <v>203010000</v>
          </cell>
          <cell r="F53">
            <v>5000</v>
          </cell>
          <cell r="I53">
            <v>42552</v>
          </cell>
          <cell r="N53">
            <v>38565</v>
          </cell>
          <cell r="P53">
            <v>38565</v>
          </cell>
          <cell r="Q53">
            <v>38718</v>
          </cell>
          <cell r="R53">
            <v>3.1E-2</v>
          </cell>
          <cell r="S53">
            <v>3.1E-2</v>
          </cell>
          <cell r="W53">
            <v>0</v>
          </cell>
          <cell r="BI53">
            <v>859</v>
          </cell>
        </row>
        <row r="54">
          <cell r="B54" t="str">
            <v>Series 2005B</v>
          </cell>
          <cell r="D54">
            <v>203010000</v>
          </cell>
          <cell r="F54">
            <v>5000</v>
          </cell>
          <cell r="I54">
            <v>42917</v>
          </cell>
          <cell r="N54">
            <v>38565</v>
          </cell>
          <cell r="P54">
            <v>38565</v>
          </cell>
          <cell r="Q54">
            <v>38718</v>
          </cell>
          <cell r="R54">
            <v>3.1E-2</v>
          </cell>
          <cell r="S54">
            <v>3.1E-2</v>
          </cell>
          <cell r="W54">
            <v>0</v>
          </cell>
          <cell r="BI54">
            <v>890</v>
          </cell>
        </row>
        <row r="55">
          <cell r="B55" t="str">
            <v>Series 2005B</v>
          </cell>
          <cell r="D55">
            <v>203010000</v>
          </cell>
          <cell r="F55">
            <v>5000</v>
          </cell>
          <cell r="I55">
            <v>43282</v>
          </cell>
          <cell r="N55">
            <v>38565</v>
          </cell>
          <cell r="P55">
            <v>38565</v>
          </cell>
          <cell r="Q55">
            <v>38718</v>
          </cell>
          <cell r="R55">
            <v>3.1E-2</v>
          </cell>
          <cell r="S55">
            <v>3.1E-2</v>
          </cell>
          <cell r="W55">
            <v>0</v>
          </cell>
          <cell r="BI55">
            <v>919</v>
          </cell>
        </row>
        <row r="56">
          <cell r="B56" t="str">
            <v>Series 2005B</v>
          </cell>
          <cell r="D56">
            <v>203010000</v>
          </cell>
          <cell r="F56">
            <v>5000</v>
          </cell>
          <cell r="I56">
            <v>43647</v>
          </cell>
          <cell r="N56">
            <v>38565</v>
          </cell>
          <cell r="P56">
            <v>38565</v>
          </cell>
          <cell r="Q56">
            <v>38718</v>
          </cell>
          <cell r="R56">
            <v>3.1E-2</v>
          </cell>
          <cell r="S56">
            <v>3.1E-2</v>
          </cell>
          <cell r="W56">
            <v>0</v>
          </cell>
          <cell r="BI56">
            <v>952</v>
          </cell>
        </row>
        <row r="57">
          <cell r="B57" t="str">
            <v>Series 2005B</v>
          </cell>
          <cell r="D57">
            <v>203010000</v>
          </cell>
          <cell r="F57">
            <v>5000</v>
          </cell>
          <cell r="I57">
            <v>44013</v>
          </cell>
          <cell r="N57">
            <v>38565</v>
          </cell>
          <cell r="P57">
            <v>38565</v>
          </cell>
          <cell r="Q57">
            <v>38718</v>
          </cell>
          <cell r="R57">
            <v>3.1E-2</v>
          </cell>
          <cell r="S57">
            <v>3.1E-2</v>
          </cell>
          <cell r="W57">
            <v>0</v>
          </cell>
          <cell r="BI57">
            <v>981</v>
          </cell>
        </row>
        <row r="58">
          <cell r="B58" t="str">
            <v>Series 2005B</v>
          </cell>
          <cell r="D58">
            <v>203010000</v>
          </cell>
          <cell r="F58">
            <v>5000</v>
          </cell>
          <cell r="I58">
            <v>44378</v>
          </cell>
          <cell r="N58">
            <v>38565</v>
          </cell>
          <cell r="P58">
            <v>38565</v>
          </cell>
          <cell r="Q58">
            <v>38718</v>
          </cell>
          <cell r="R58">
            <v>3.1E-2</v>
          </cell>
          <cell r="S58">
            <v>3.1E-2</v>
          </cell>
          <cell r="W58">
            <v>0</v>
          </cell>
          <cell r="BI58">
            <v>1015</v>
          </cell>
        </row>
        <row r="59">
          <cell r="B59" t="str">
            <v>Series 2005B</v>
          </cell>
          <cell r="D59">
            <v>203010000</v>
          </cell>
          <cell r="F59">
            <v>5000</v>
          </cell>
          <cell r="I59">
            <v>44743</v>
          </cell>
          <cell r="N59">
            <v>38565</v>
          </cell>
          <cell r="P59">
            <v>38565</v>
          </cell>
          <cell r="Q59">
            <v>38718</v>
          </cell>
          <cell r="R59">
            <v>3.1E-2</v>
          </cell>
          <cell r="S59">
            <v>3.1E-2</v>
          </cell>
          <cell r="W59">
            <v>0</v>
          </cell>
          <cell r="BI59">
            <v>1050</v>
          </cell>
        </row>
        <row r="60">
          <cell r="B60" t="str">
            <v>Series 2005B</v>
          </cell>
          <cell r="D60">
            <v>203010000</v>
          </cell>
          <cell r="F60">
            <v>5000</v>
          </cell>
          <cell r="I60">
            <v>45108</v>
          </cell>
          <cell r="N60">
            <v>38565</v>
          </cell>
          <cell r="P60">
            <v>38565</v>
          </cell>
          <cell r="Q60">
            <v>38718</v>
          </cell>
          <cell r="R60">
            <v>3.1E-2</v>
          </cell>
          <cell r="S60">
            <v>3.1E-2</v>
          </cell>
          <cell r="W60">
            <v>0</v>
          </cell>
          <cell r="BI60">
            <v>1086</v>
          </cell>
        </row>
        <row r="61">
          <cell r="B61" t="str">
            <v>Series 2005B</v>
          </cell>
          <cell r="D61">
            <v>203010000</v>
          </cell>
          <cell r="F61">
            <v>5000</v>
          </cell>
          <cell r="I61">
            <v>45474</v>
          </cell>
          <cell r="N61">
            <v>38565</v>
          </cell>
          <cell r="P61">
            <v>38565</v>
          </cell>
          <cell r="Q61">
            <v>38718</v>
          </cell>
          <cell r="R61">
            <v>3.1E-2</v>
          </cell>
          <cell r="S61">
            <v>3.1E-2</v>
          </cell>
          <cell r="W61">
            <v>0</v>
          </cell>
          <cell r="BI61">
            <v>1122</v>
          </cell>
        </row>
        <row r="62">
          <cell r="B62" t="str">
            <v>Series 2005B</v>
          </cell>
          <cell r="D62">
            <v>203010000</v>
          </cell>
          <cell r="F62">
            <v>5000</v>
          </cell>
          <cell r="I62">
            <v>45839</v>
          </cell>
          <cell r="N62">
            <v>38565</v>
          </cell>
          <cell r="P62">
            <v>38565</v>
          </cell>
          <cell r="Q62">
            <v>38718</v>
          </cell>
          <cell r="R62">
            <v>3.1E-2</v>
          </cell>
          <cell r="S62">
            <v>3.1E-2</v>
          </cell>
          <cell r="W62">
            <v>0</v>
          </cell>
          <cell r="BI62">
            <v>646</v>
          </cell>
        </row>
        <row r="63">
          <cell r="B63" t="str">
            <v>Series 2005B</v>
          </cell>
          <cell r="D63">
            <v>203010000</v>
          </cell>
          <cell r="F63">
            <v>5000</v>
          </cell>
          <cell r="I63">
            <v>46204</v>
          </cell>
          <cell r="N63">
            <v>38565</v>
          </cell>
          <cell r="P63">
            <v>38565</v>
          </cell>
          <cell r="Q63">
            <v>38718</v>
          </cell>
          <cell r="R63">
            <v>3.1E-2</v>
          </cell>
          <cell r="S63">
            <v>3.1E-2</v>
          </cell>
          <cell r="W63">
            <v>0</v>
          </cell>
          <cell r="BI63">
            <v>668</v>
          </cell>
        </row>
        <row r="64">
          <cell r="B64" t="str">
            <v>Series 2005B</v>
          </cell>
          <cell r="D64">
            <v>203010000</v>
          </cell>
          <cell r="F64">
            <v>5000</v>
          </cell>
          <cell r="I64">
            <v>46569</v>
          </cell>
          <cell r="N64">
            <v>38565</v>
          </cell>
          <cell r="P64">
            <v>38565</v>
          </cell>
          <cell r="Q64">
            <v>38718</v>
          </cell>
          <cell r="R64">
            <v>3.1E-2</v>
          </cell>
          <cell r="S64">
            <v>3.1E-2</v>
          </cell>
          <cell r="W64">
            <v>0</v>
          </cell>
          <cell r="BI64">
            <v>691</v>
          </cell>
        </row>
        <row r="65">
          <cell r="B65" t="str">
            <v>Series 2005B</v>
          </cell>
          <cell r="D65">
            <v>203010000</v>
          </cell>
          <cell r="F65">
            <v>5000</v>
          </cell>
          <cell r="I65">
            <v>46935</v>
          </cell>
          <cell r="N65">
            <v>38565</v>
          </cell>
          <cell r="P65">
            <v>38565</v>
          </cell>
          <cell r="Q65">
            <v>38718</v>
          </cell>
          <cell r="R65">
            <v>3.1E-2</v>
          </cell>
          <cell r="S65">
            <v>3.1E-2</v>
          </cell>
          <cell r="W65">
            <v>0</v>
          </cell>
          <cell r="BI65">
            <v>714</v>
          </cell>
        </row>
        <row r="66">
          <cell r="B66" t="str">
            <v>Series 2005B</v>
          </cell>
          <cell r="D66">
            <v>203010000</v>
          </cell>
          <cell r="F66">
            <v>5000</v>
          </cell>
          <cell r="I66">
            <v>47300</v>
          </cell>
          <cell r="N66">
            <v>38565</v>
          </cell>
          <cell r="P66">
            <v>38565</v>
          </cell>
          <cell r="Q66">
            <v>38718</v>
          </cell>
          <cell r="R66">
            <v>3.1E-2</v>
          </cell>
          <cell r="S66">
            <v>3.1E-2</v>
          </cell>
          <cell r="W66">
            <v>0</v>
          </cell>
          <cell r="BI66">
            <v>738</v>
          </cell>
        </row>
        <row r="67">
          <cell r="B67" t="str">
            <v>Series 2005B</v>
          </cell>
          <cell r="D67">
            <v>203010000</v>
          </cell>
          <cell r="F67">
            <v>5000</v>
          </cell>
          <cell r="I67">
            <v>47665</v>
          </cell>
          <cell r="N67">
            <v>38565</v>
          </cell>
          <cell r="P67">
            <v>38565</v>
          </cell>
          <cell r="Q67">
            <v>38718</v>
          </cell>
          <cell r="R67">
            <v>3.1E-2</v>
          </cell>
          <cell r="S67">
            <v>3.1E-2</v>
          </cell>
          <cell r="W67">
            <v>0</v>
          </cell>
          <cell r="BI67">
            <v>763</v>
          </cell>
        </row>
        <row r="68">
          <cell r="B68" t="str">
            <v>Series 2005B</v>
          </cell>
          <cell r="D68">
            <v>203010000</v>
          </cell>
          <cell r="F68">
            <v>5000</v>
          </cell>
          <cell r="I68">
            <v>48030</v>
          </cell>
          <cell r="N68">
            <v>38565</v>
          </cell>
          <cell r="P68">
            <v>38565</v>
          </cell>
          <cell r="Q68">
            <v>38718</v>
          </cell>
          <cell r="R68">
            <v>3.1E-2</v>
          </cell>
          <cell r="S68">
            <v>3.1E-2</v>
          </cell>
          <cell r="W68">
            <v>0</v>
          </cell>
          <cell r="BI68">
            <v>789</v>
          </cell>
        </row>
        <row r="69">
          <cell r="B69" t="str">
            <v>Series 2005B</v>
          </cell>
          <cell r="D69">
            <v>203010000</v>
          </cell>
          <cell r="F69">
            <v>5000</v>
          </cell>
          <cell r="I69">
            <v>48396</v>
          </cell>
          <cell r="N69">
            <v>38565</v>
          </cell>
          <cell r="P69">
            <v>38565</v>
          </cell>
          <cell r="Q69">
            <v>38718</v>
          </cell>
          <cell r="R69">
            <v>3.1E-2</v>
          </cell>
          <cell r="S69">
            <v>3.1E-2</v>
          </cell>
          <cell r="W69">
            <v>0</v>
          </cell>
          <cell r="BI69">
            <v>815</v>
          </cell>
        </row>
        <row r="70">
          <cell r="B70" t="str">
            <v>Series 2005B</v>
          </cell>
          <cell r="D70">
            <v>203010000</v>
          </cell>
          <cell r="F70">
            <v>5000</v>
          </cell>
          <cell r="I70">
            <v>48761</v>
          </cell>
          <cell r="N70">
            <v>38565</v>
          </cell>
          <cell r="P70">
            <v>38565</v>
          </cell>
          <cell r="Q70">
            <v>38718</v>
          </cell>
          <cell r="R70">
            <v>3.1E-2</v>
          </cell>
          <cell r="S70">
            <v>3.1E-2</v>
          </cell>
          <cell r="W70">
            <v>0</v>
          </cell>
          <cell r="BI70">
            <v>842</v>
          </cell>
        </row>
        <row r="71">
          <cell r="B71" t="str">
            <v>Series 2006B-2</v>
          </cell>
          <cell r="D71">
            <v>203010000</v>
          </cell>
          <cell r="F71">
            <v>5000</v>
          </cell>
          <cell r="I71">
            <v>39264</v>
          </cell>
          <cell r="N71">
            <v>38743</v>
          </cell>
          <cell r="P71">
            <v>39108</v>
          </cell>
          <cell r="Q71">
            <v>39264</v>
          </cell>
          <cell r="R71">
            <v>0.05</v>
          </cell>
          <cell r="S71">
            <v>3.49E-2</v>
          </cell>
          <cell r="W71">
            <v>0</v>
          </cell>
          <cell r="BI71">
            <v>0</v>
          </cell>
        </row>
        <row r="72">
          <cell r="B72" t="str">
            <v>Series 2006B-2</v>
          </cell>
          <cell r="D72">
            <v>203010000</v>
          </cell>
          <cell r="F72">
            <v>5000</v>
          </cell>
          <cell r="I72">
            <v>39630</v>
          </cell>
          <cell r="N72">
            <v>38743</v>
          </cell>
          <cell r="P72">
            <v>39108</v>
          </cell>
          <cell r="Q72">
            <v>39264</v>
          </cell>
          <cell r="R72">
            <v>0.05</v>
          </cell>
          <cell r="S72">
            <v>3.5299999999999998E-2</v>
          </cell>
          <cell r="W72">
            <v>0</v>
          </cell>
          <cell r="BI72">
            <v>0</v>
          </cell>
        </row>
        <row r="73">
          <cell r="B73" t="str">
            <v>Series 2006B-2</v>
          </cell>
          <cell r="D73">
            <v>203010000</v>
          </cell>
          <cell r="F73">
            <v>5000</v>
          </cell>
          <cell r="I73">
            <v>39995</v>
          </cell>
          <cell r="N73">
            <v>38743</v>
          </cell>
          <cell r="P73">
            <v>39108</v>
          </cell>
          <cell r="Q73">
            <v>39264</v>
          </cell>
          <cell r="R73">
            <v>0.05</v>
          </cell>
          <cell r="S73">
            <v>3.5700000000000003E-2</v>
          </cell>
          <cell r="W73">
            <v>0</v>
          </cell>
          <cell r="BI73">
            <v>0</v>
          </cell>
        </row>
        <row r="74">
          <cell r="B74" t="str">
            <v>Series 2006B-2</v>
          </cell>
          <cell r="D74">
            <v>203010000</v>
          </cell>
          <cell r="F74">
            <v>5000</v>
          </cell>
          <cell r="I74">
            <v>40360</v>
          </cell>
          <cell r="N74">
            <v>38743</v>
          </cell>
          <cell r="P74">
            <v>39108</v>
          </cell>
          <cell r="Q74">
            <v>39264</v>
          </cell>
          <cell r="R74">
            <v>0.05</v>
          </cell>
          <cell r="S74">
            <v>3.5900000000000001E-2</v>
          </cell>
          <cell r="W74">
            <v>0</v>
          </cell>
          <cell r="BI74">
            <v>0</v>
          </cell>
        </row>
        <row r="75">
          <cell r="B75" t="str">
            <v>Series 2006B-2</v>
          </cell>
          <cell r="D75">
            <v>203010000</v>
          </cell>
          <cell r="F75">
            <v>5000</v>
          </cell>
          <cell r="I75">
            <v>40725</v>
          </cell>
          <cell r="N75">
            <v>38743</v>
          </cell>
          <cell r="P75">
            <v>39108</v>
          </cell>
          <cell r="Q75">
            <v>39264</v>
          </cell>
          <cell r="R75">
            <v>0.05</v>
          </cell>
          <cell r="S75">
            <v>3.61E-2</v>
          </cell>
          <cell r="W75">
            <v>0</v>
          </cell>
          <cell r="BI75">
            <v>0</v>
          </cell>
        </row>
        <row r="76">
          <cell r="B76" t="str">
            <v>Series 2006B-2</v>
          </cell>
          <cell r="D76">
            <v>203010000</v>
          </cell>
          <cell r="F76">
            <v>5000</v>
          </cell>
          <cell r="I76">
            <v>41091</v>
          </cell>
          <cell r="N76">
            <v>38743</v>
          </cell>
          <cell r="P76">
            <v>39108</v>
          </cell>
          <cell r="Q76">
            <v>39264</v>
          </cell>
          <cell r="R76">
            <v>0.05</v>
          </cell>
          <cell r="S76">
            <v>3.6499999999999998E-2</v>
          </cell>
          <cell r="W76">
            <v>0</v>
          </cell>
          <cell r="BI76">
            <v>0</v>
          </cell>
        </row>
        <row r="77">
          <cell r="B77" t="str">
            <v>Series 2006B-2</v>
          </cell>
          <cell r="D77">
            <v>203010000</v>
          </cell>
          <cell r="F77">
            <v>5000</v>
          </cell>
          <cell r="I77">
            <v>41456</v>
          </cell>
          <cell r="N77">
            <v>38743</v>
          </cell>
          <cell r="P77">
            <v>39108</v>
          </cell>
          <cell r="Q77">
            <v>39264</v>
          </cell>
          <cell r="R77">
            <v>0.05</v>
          </cell>
          <cell r="S77">
            <v>3.6900000000000002E-2</v>
          </cell>
          <cell r="W77">
            <v>0</v>
          </cell>
          <cell r="BI77">
            <v>260</v>
          </cell>
        </row>
        <row r="78">
          <cell r="B78" t="str">
            <v>Series 2006B-2</v>
          </cell>
          <cell r="D78">
            <v>203010000</v>
          </cell>
          <cell r="F78">
            <v>5000</v>
          </cell>
          <cell r="I78">
            <v>41821</v>
          </cell>
          <cell r="N78">
            <v>38743</v>
          </cell>
          <cell r="P78">
            <v>39108</v>
          </cell>
          <cell r="Q78">
            <v>39264</v>
          </cell>
          <cell r="R78">
            <v>0.05</v>
          </cell>
          <cell r="S78">
            <v>3.73E-2</v>
          </cell>
          <cell r="W78">
            <v>0</v>
          </cell>
          <cell r="BI78">
            <v>275</v>
          </cell>
        </row>
        <row r="79">
          <cell r="B79" t="str">
            <v>Series 2006B-2</v>
          </cell>
          <cell r="D79">
            <v>203010000</v>
          </cell>
          <cell r="F79">
            <v>5000</v>
          </cell>
          <cell r="I79">
            <v>42186</v>
          </cell>
          <cell r="N79">
            <v>38743</v>
          </cell>
          <cell r="P79">
            <v>39108</v>
          </cell>
          <cell r="Q79">
            <v>39264</v>
          </cell>
          <cell r="R79">
            <v>0.05</v>
          </cell>
          <cell r="S79">
            <v>3.7600000000000001E-2</v>
          </cell>
          <cell r="W79">
            <v>0</v>
          </cell>
          <cell r="BI79">
            <v>285</v>
          </cell>
        </row>
        <row r="80">
          <cell r="B80" t="str">
            <v>Series 2006B-2</v>
          </cell>
          <cell r="D80">
            <v>203010000</v>
          </cell>
          <cell r="F80">
            <v>5000</v>
          </cell>
          <cell r="I80">
            <v>42552</v>
          </cell>
          <cell r="N80">
            <v>38743</v>
          </cell>
          <cell r="P80">
            <v>39108</v>
          </cell>
          <cell r="Q80">
            <v>39264</v>
          </cell>
          <cell r="R80">
            <v>0.05</v>
          </cell>
          <cell r="S80">
            <v>3.7999999999999999E-2</v>
          </cell>
          <cell r="W80">
            <v>0</v>
          </cell>
          <cell r="BI80">
            <v>300</v>
          </cell>
        </row>
        <row r="81">
          <cell r="B81" t="str">
            <v>Series 2006B-2</v>
          </cell>
          <cell r="D81">
            <v>203010000</v>
          </cell>
          <cell r="F81">
            <v>5000</v>
          </cell>
          <cell r="I81">
            <v>42917</v>
          </cell>
          <cell r="N81">
            <v>38743</v>
          </cell>
          <cell r="P81">
            <v>39108</v>
          </cell>
          <cell r="Q81">
            <v>39264</v>
          </cell>
          <cell r="R81">
            <v>0.05</v>
          </cell>
          <cell r="S81">
            <v>3.85E-2</v>
          </cell>
          <cell r="W81">
            <v>0</v>
          </cell>
          <cell r="BI81">
            <v>310</v>
          </cell>
        </row>
        <row r="82">
          <cell r="B82" t="str">
            <v>Series 2006B-2</v>
          </cell>
          <cell r="D82">
            <v>203010000</v>
          </cell>
          <cell r="F82">
            <v>5000</v>
          </cell>
          <cell r="I82">
            <v>43282</v>
          </cell>
          <cell r="N82">
            <v>38743</v>
          </cell>
          <cell r="P82">
            <v>39108</v>
          </cell>
          <cell r="Q82">
            <v>39264</v>
          </cell>
          <cell r="R82">
            <v>0.05</v>
          </cell>
          <cell r="S82">
            <v>3.8899999999999997E-2</v>
          </cell>
          <cell r="W82">
            <v>0</v>
          </cell>
          <cell r="BI82">
            <v>325</v>
          </cell>
        </row>
        <row r="83">
          <cell r="B83" t="str">
            <v>Series 2006B-2</v>
          </cell>
          <cell r="D83">
            <v>203010000</v>
          </cell>
          <cell r="F83">
            <v>5000</v>
          </cell>
          <cell r="I83">
            <v>43647</v>
          </cell>
          <cell r="N83">
            <v>38743</v>
          </cell>
          <cell r="P83">
            <v>39108</v>
          </cell>
          <cell r="Q83">
            <v>39264</v>
          </cell>
          <cell r="R83">
            <v>0.05</v>
          </cell>
          <cell r="S83">
            <v>3.9300000000000002E-2</v>
          </cell>
          <cell r="W83">
            <v>0</v>
          </cell>
          <cell r="BI83">
            <v>340</v>
          </cell>
        </row>
        <row r="84">
          <cell r="B84" t="str">
            <v>Series 2006B-2</v>
          </cell>
          <cell r="D84">
            <v>203010000</v>
          </cell>
          <cell r="F84">
            <v>5000</v>
          </cell>
          <cell r="I84">
            <v>44013</v>
          </cell>
          <cell r="N84">
            <v>38743</v>
          </cell>
          <cell r="P84">
            <v>39108</v>
          </cell>
          <cell r="Q84">
            <v>39264</v>
          </cell>
          <cell r="R84">
            <v>0.05</v>
          </cell>
          <cell r="S84">
            <v>3.9600000000000003E-2</v>
          </cell>
          <cell r="W84">
            <v>0</v>
          </cell>
          <cell r="BI84">
            <v>355</v>
          </cell>
        </row>
        <row r="85">
          <cell r="B85" t="str">
            <v>Series 2006B-2</v>
          </cell>
          <cell r="D85">
            <v>203010000</v>
          </cell>
          <cell r="F85">
            <v>5000</v>
          </cell>
          <cell r="I85">
            <v>44378</v>
          </cell>
          <cell r="N85">
            <v>38743</v>
          </cell>
          <cell r="P85">
            <v>39108</v>
          </cell>
          <cell r="Q85">
            <v>39264</v>
          </cell>
          <cell r="R85">
            <v>0.05</v>
          </cell>
          <cell r="S85">
            <v>3.9899999999999998E-2</v>
          </cell>
          <cell r="W85">
            <v>0</v>
          </cell>
          <cell r="BI85">
            <v>370</v>
          </cell>
        </row>
        <row r="86">
          <cell r="B86" t="str">
            <v>Series 2006B-2</v>
          </cell>
          <cell r="D86">
            <v>203010000</v>
          </cell>
          <cell r="F86">
            <v>5000</v>
          </cell>
          <cell r="I86">
            <v>44743</v>
          </cell>
          <cell r="N86">
            <v>38743</v>
          </cell>
          <cell r="P86">
            <v>39108</v>
          </cell>
          <cell r="Q86">
            <v>39264</v>
          </cell>
          <cell r="R86">
            <v>0.05</v>
          </cell>
          <cell r="S86">
            <v>4.0899999999999999E-2</v>
          </cell>
          <cell r="W86">
            <v>0</v>
          </cell>
          <cell r="BI86">
            <v>390</v>
          </cell>
        </row>
        <row r="87">
          <cell r="B87" t="str">
            <v>Series 2006B-2</v>
          </cell>
          <cell r="D87">
            <v>203010000</v>
          </cell>
          <cell r="F87">
            <v>5000</v>
          </cell>
          <cell r="I87">
            <v>45108</v>
          </cell>
          <cell r="N87">
            <v>38743</v>
          </cell>
          <cell r="P87">
            <v>39108</v>
          </cell>
          <cell r="Q87">
            <v>39264</v>
          </cell>
          <cell r="R87">
            <v>0.05</v>
          </cell>
          <cell r="S87">
            <v>4.0899999999999999E-2</v>
          </cell>
          <cell r="W87">
            <v>0</v>
          </cell>
          <cell r="BI87">
            <v>400</v>
          </cell>
        </row>
        <row r="88">
          <cell r="B88" t="str">
            <v>Series 2006B-2</v>
          </cell>
          <cell r="D88">
            <v>203010000</v>
          </cell>
          <cell r="F88">
            <v>5000</v>
          </cell>
          <cell r="I88">
            <v>45474</v>
          </cell>
          <cell r="N88">
            <v>38743</v>
          </cell>
          <cell r="P88">
            <v>39108</v>
          </cell>
          <cell r="Q88">
            <v>39264</v>
          </cell>
          <cell r="R88">
            <v>0.05</v>
          </cell>
          <cell r="S88">
            <v>4.0899999999999999E-2</v>
          </cell>
          <cell r="W88">
            <v>0</v>
          </cell>
          <cell r="BI88">
            <v>420</v>
          </cell>
        </row>
        <row r="89">
          <cell r="B89" t="str">
            <v>Series 2006B-2</v>
          </cell>
          <cell r="D89">
            <v>203010000</v>
          </cell>
          <cell r="F89">
            <v>5000</v>
          </cell>
          <cell r="I89">
            <v>45839</v>
          </cell>
          <cell r="N89">
            <v>38743</v>
          </cell>
          <cell r="P89">
            <v>39108</v>
          </cell>
          <cell r="Q89">
            <v>39264</v>
          </cell>
          <cell r="R89">
            <v>0.05</v>
          </cell>
          <cell r="S89">
            <v>4.0899999999999999E-2</v>
          </cell>
          <cell r="W89">
            <v>0</v>
          </cell>
          <cell r="BI89">
            <v>440</v>
          </cell>
        </row>
        <row r="90">
          <cell r="B90" t="str">
            <v>Series 2006B-2</v>
          </cell>
          <cell r="D90">
            <v>203010000</v>
          </cell>
          <cell r="F90">
            <v>5000</v>
          </cell>
          <cell r="I90">
            <v>46204</v>
          </cell>
          <cell r="N90">
            <v>38743</v>
          </cell>
          <cell r="P90">
            <v>39108</v>
          </cell>
          <cell r="Q90">
            <v>39264</v>
          </cell>
          <cell r="R90">
            <v>0.05</v>
          </cell>
          <cell r="S90">
            <v>4.0899999999999999E-2</v>
          </cell>
          <cell r="W90">
            <v>0</v>
          </cell>
          <cell r="BI90">
            <v>455</v>
          </cell>
        </row>
        <row r="91">
          <cell r="B91" t="str">
            <v>Series 2006B-2</v>
          </cell>
          <cell r="D91">
            <v>203010000</v>
          </cell>
          <cell r="F91">
            <v>5000</v>
          </cell>
          <cell r="I91">
            <v>46569</v>
          </cell>
          <cell r="N91">
            <v>38743</v>
          </cell>
          <cell r="P91">
            <v>39108</v>
          </cell>
          <cell r="Q91">
            <v>39264</v>
          </cell>
          <cell r="R91">
            <v>0.05</v>
          </cell>
          <cell r="S91">
            <v>4.1799999999999997E-2</v>
          </cell>
          <cell r="W91">
            <v>0</v>
          </cell>
          <cell r="BI91">
            <v>480</v>
          </cell>
        </row>
        <row r="92">
          <cell r="B92" t="str">
            <v>Series 2006B-2</v>
          </cell>
          <cell r="D92">
            <v>203010000</v>
          </cell>
          <cell r="F92">
            <v>5000</v>
          </cell>
          <cell r="I92">
            <v>46935</v>
          </cell>
          <cell r="N92">
            <v>38743</v>
          </cell>
          <cell r="P92">
            <v>39108</v>
          </cell>
          <cell r="Q92">
            <v>39264</v>
          </cell>
          <cell r="R92">
            <v>0.05</v>
          </cell>
          <cell r="S92">
            <v>4.1799999999999997E-2</v>
          </cell>
          <cell r="W92">
            <v>0</v>
          </cell>
          <cell r="BI92">
            <v>500</v>
          </cell>
        </row>
        <row r="93">
          <cell r="B93" t="str">
            <v>Series 2006B-2</v>
          </cell>
          <cell r="D93">
            <v>203010000</v>
          </cell>
          <cell r="F93">
            <v>5000</v>
          </cell>
          <cell r="I93">
            <v>47300</v>
          </cell>
          <cell r="N93">
            <v>38743</v>
          </cell>
          <cell r="P93">
            <v>39108</v>
          </cell>
          <cell r="Q93">
            <v>39264</v>
          </cell>
          <cell r="R93">
            <v>0.05</v>
          </cell>
          <cell r="S93">
            <v>4.1799999999999997E-2</v>
          </cell>
          <cell r="W93">
            <v>0</v>
          </cell>
          <cell r="BI93">
            <v>520</v>
          </cell>
        </row>
        <row r="94">
          <cell r="B94" t="str">
            <v>Series 2006B-2</v>
          </cell>
          <cell r="D94">
            <v>203010000</v>
          </cell>
          <cell r="F94">
            <v>5000</v>
          </cell>
          <cell r="I94">
            <v>47665</v>
          </cell>
          <cell r="N94">
            <v>38743</v>
          </cell>
          <cell r="P94">
            <v>39108</v>
          </cell>
          <cell r="Q94">
            <v>39264</v>
          </cell>
          <cell r="R94">
            <v>0.05</v>
          </cell>
          <cell r="S94">
            <v>4.1799999999999997E-2</v>
          </cell>
          <cell r="W94">
            <v>0</v>
          </cell>
          <cell r="BI94">
            <v>545</v>
          </cell>
        </row>
        <row r="95">
          <cell r="B95" t="str">
            <v>Series 2006B-2</v>
          </cell>
          <cell r="D95">
            <v>203010000</v>
          </cell>
          <cell r="F95">
            <v>5000</v>
          </cell>
          <cell r="I95">
            <v>48030</v>
          </cell>
          <cell r="N95">
            <v>38743</v>
          </cell>
          <cell r="P95">
            <v>39108</v>
          </cell>
          <cell r="Q95">
            <v>39264</v>
          </cell>
          <cell r="R95">
            <v>0.05</v>
          </cell>
          <cell r="S95">
            <v>4.1799999999999997E-2</v>
          </cell>
          <cell r="W95">
            <v>0</v>
          </cell>
          <cell r="BI95">
            <v>570</v>
          </cell>
        </row>
        <row r="96">
          <cell r="B96" t="str">
            <v>Series 2006B-2</v>
          </cell>
          <cell r="D96">
            <v>203010000</v>
          </cell>
          <cell r="F96">
            <v>5000</v>
          </cell>
          <cell r="I96">
            <v>48396</v>
          </cell>
          <cell r="N96">
            <v>38743</v>
          </cell>
          <cell r="P96">
            <v>39108</v>
          </cell>
          <cell r="Q96">
            <v>39264</v>
          </cell>
          <cell r="R96">
            <v>0.05</v>
          </cell>
          <cell r="S96">
            <v>4.1799999999999997E-2</v>
          </cell>
          <cell r="W96">
            <v>0</v>
          </cell>
          <cell r="BI96">
            <v>595</v>
          </cell>
        </row>
        <row r="97">
          <cell r="B97" t="str">
            <v>Series 2006B-2</v>
          </cell>
          <cell r="D97">
            <v>203010000</v>
          </cell>
          <cell r="F97">
            <v>5000</v>
          </cell>
          <cell r="I97">
            <v>48761</v>
          </cell>
          <cell r="N97">
            <v>38743</v>
          </cell>
          <cell r="P97">
            <v>39108</v>
          </cell>
          <cell r="Q97">
            <v>39264</v>
          </cell>
          <cell r="R97">
            <v>0.05</v>
          </cell>
          <cell r="S97">
            <v>4.1799999999999997E-2</v>
          </cell>
          <cell r="W97">
            <v>0</v>
          </cell>
          <cell r="BI97">
            <v>620</v>
          </cell>
        </row>
        <row r="98">
          <cell r="B98" t="str">
            <v>Series 2006B-2</v>
          </cell>
          <cell r="D98">
            <v>203010000</v>
          </cell>
          <cell r="F98">
            <v>5000</v>
          </cell>
          <cell r="I98">
            <v>49126</v>
          </cell>
          <cell r="N98">
            <v>38743</v>
          </cell>
          <cell r="P98">
            <v>39108</v>
          </cell>
          <cell r="Q98">
            <v>39264</v>
          </cell>
          <cell r="R98">
            <v>0.05</v>
          </cell>
          <cell r="S98">
            <v>4.1799999999999997E-2</v>
          </cell>
          <cell r="W98">
            <v>0</v>
          </cell>
          <cell r="BI98">
            <v>650</v>
          </cell>
        </row>
        <row r="99">
          <cell r="B99" t="str">
            <v>Series 2006B-2</v>
          </cell>
          <cell r="D99">
            <v>203010000</v>
          </cell>
          <cell r="F99">
            <v>5000</v>
          </cell>
          <cell r="I99">
            <v>49491</v>
          </cell>
          <cell r="N99">
            <v>38743</v>
          </cell>
          <cell r="P99">
            <v>39108</v>
          </cell>
          <cell r="Q99">
            <v>39264</v>
          </cell>
          <cell r="R99">
            <v>0.05</v>
          </cell>
          <cell r="S99">
            <v>4.1799999999999997E-2</v>
          </cell>
          <cell r="W99">
            <v>0</v>
          </cell>
          <cell r="BI99">
            <v>675</v>
          </cell>
        </row>
        <row r="100">
          <cell r="B100" t="str">
            <v>Series 2006B-2</v>
          </cell>
          <cell r="D100">
            <v>203010000</v>
          </cell>
          <cell r="F100">
            <v>5000</v>
          </cell>
          <cell r="I100">
            <v>49857</v>
          </cell>
          <cell r="N100">
            <v>38743</v>
          </cell>
          <cell r="P100">
            <v>39108</v>
          </cell>
          <cell r="Q100">
            <v>39264</v>
          </cell>
          <cell r="R100">
            <v>0.05</v>
          </cell>
          <cell r="S100">
            <v>4.1799999999999997E-2</v>
          </cell>
          <cell r="W100">
            <v>0</v>
          </cell>
          <cell r="BI100">
            <v>705</v>
          </cell>
        </row>
        <row r="101">
          <cell r="B101" t="str">
            <v>Series 2007</v>
          </cell>
          <cell r="D101">
            <v>203010000</v>
          </cell>
          <cell r="F101">
            <v>5000</v>
          </cell>
          <cell r="I101">
            <v>43282</v>
          </cell>
          <cell r="N101">
            <v>39484</v>
          </cell>
          <cell r="P101">
            <v>39484</v>
          </cell>
          <cell r="Q101">
            <v>39630</v>
          </cell>
          <cell r="R101">
            <v>4.9750000000000003E-2</v>
          </cell>
          <cell r="S101">
            <v>4.9750000000000003E-2</v>
          </cell>
          <cell r="W101">
            <v>0</v>
          </cell>
          <cell r="BI101">
            <v>9314</v>
          </cell>
        </row>
        <row r="102">
          <cell r="B102" t="str">
            <v>Series 2009A</v>
          </cell>
          <cell r="D102">
            <v>203010000</v>
          </cell>
          <cell r="F102">
            <v>5000</v>
          </cell>
          <cell r="I102">
            <v>41821</v>
          </cell>
          <cell r="N102">
            <v>39897</v>
          </cell>
          <cell r="P102">
            <v>39897</v>
          </cell>
          <cell r="Q102">
            <v>39995</v>
          </cell>
          <cell r="R102">
            <v>0.04</v>
          </cell>
          <cell r="S102">
            <v>3.44E-2</v>
          </cell>
          <cell r="W102">
            <v>0</v>
          </cell>
          <cell r="BI102">
            <v>0</v>
          </cell>
        </row>
        <row r="103">
          <cell r="B103" t="str">
            <v>Series 2009A</v>
          </cell>
          <cell r="D103">
            <v>203010000</v>
          </cell>
          <cell r="F103">
            <v>5000</v>
          </cell>
          <cell r="I103">
            <v>41821</v>
          </cell>
          <cell r="N103">
            <v>39897</v>
          </cell>
          <cell r="P103">
            <v>39897</v>
          </cell>
          <cell r="Q103">
            <v>39995</v>
          </cell>
          <cell r="R103">
            <v>0.05</v>
          </cell>
          <cell r="S103">
            <v>3.44E-2</v>
          </cell>
          <cell r="W103">
            <v>0</v>
          </cell>
          <cell r="BI103">
            <v>0</v>
          </cell>
        </row>
        <row r="104">
          <cell r="B104" t="str">
            <v>Series 2009A</v>
          </cell>
          <cell r="D104">
            <v>203010000</v>
          </cell>
          <cell r="F104">
            <v>5000</v>
          </cell>
          <cell r="I104">
            <v>42552</v>
          </cell>
          <cell r="N104">
            <v>39897</v>
          </cell>
          <cell r="P104">
            <v>39897</v>
          </cell>
          <cell r="Q104">
            <v>39995</v>
          </cell>
          <cell r="R104">
            <v>0.04</v>
          </cell>
          <cell r="S104">
            <v>3.8399999999999997E-2</v>
          </cell>
          <cell r="W104">
            <v>0</v>
          </cell>
          <cell r="BI104">
            <v>1325</v>
          </cell>
        </row>
        <row r="105">
          <cell r="B105" t="str">
            <v>Series 2009A</v>
          </cell>
          <cell r="D105">
            <v>203010000</v>
          </cell>
          <cell r="F105">
            <v>5000</v>
          </cell>
          <cell r="I105">
            <v>42552</v>
          </cell>
          <cell r="N105">
            <v>39897</v>
          </cell>
          <cell r="P105">
            <v>39897</v>
          </cell>
          <cell r="Q105">
            <v>39995</v>
          </cell>
          <cell r="R105">
            <v>0.05</v>
          </cell>
          <cell r="S105">
            <v>3.8399999999999997E-2</v>
          </cell>
          <cell r="W105">
            <v>0</v>
          </cell>
          <cell r="BI105">
            <v>3675</v>
          </cell>
        </row>
        <row r="106">
          <cell r="B106" t="str">
            <v>Series 2009A</v>
          </cell>
          <cell r="D106">
            <v>203010000</v>
          </cell>
          <cell r="F106">
            <v>5000</v>
          </cell>
          <cell r="I106">
            <v>44013</v>
          </cell>
          <cell r="N106">
            <v>39897</v>
          </cell>
          <cell r="P106">
            <v>39897</v>
          </cell>
          <cell r="Q106">
            <v>39995</v>
          </cell>
          <cell r="R106">
            <v>4.4999999999999998E-2</v>
          </cell>
          <cell r="S106">
            <v>4.6300000000000001E-2</v>
          </cell>
          <cell r="W106">
            <v>0</v>
          </cell>
          <cell r="BI106">
            <v>1221</v>
          </cell>
        </row>
        <row r="107">
          <cell r="B107" t="str">
            <v>Series 2009A</v>
          </cell>
          <cell r="D107">
            <v>203010000</v>
          </cell>
          <cell r="F107">
            <v>5000</v>
          </cell>
          <cell r="I107">
            <v>44013</v>
          </cell>
          <cell r="N107">
            <v>39897</v>
          </cell>
          <cell r="P107">
            <v>39897</v>
          </cell>
          <cell r="Q107">
            <v>39995</v>
          </cell>
          <cell r="R107">
            <v>5.5E-2</v>
          </cell>
          <cell r="S107">
            <v>4.6300000000000001E-2</v>
          </cell>
          <cell r="W107">
            <v>0</v>
          </cell>
          <cell r="BI107">
            <v>4588</v>
          </cell>
        </row>
        <row r="108">
          <cell r="B108" t="str">
            <v>Series 2009A</v>
          </cell>
          <cell r="D108">
            <v>203010000</v>
          </cell>
          <cell r="F108">
            <v>5000</v>
          </cell>
          <cell r="I108">
            <v>45108</v>
          </cell>
          <cell r="N108">
            <v>39897</v>
          </cell>
          <cell r="P108">
            <v>39897</v>
          </cell>
          <cell r="Q108">
            <v>39995</v>
          </cell>
          <cell r="R108">
            <v>4.7500000000000001E-2</v>
          </cell>
          <cell r="S108">
            <v>4.9799999999999997E-2</v>
          </cell>
          <cell r="W108">
            <v>0</v>
          </cell>
          <cell r="BI108">
            <v>2000</v>
          </cell>
        </row>
        <row r="109">
          <cell r="B109" t="str">
            <v>Series 2009A</v>
          </cell>
          <cell r="D109">
            <v>203010000</v>
          </cell>
          <cell r="F109">
            <v>5000</v>
          </cell>
          <cell r="I109">
            <v>45108</v>
          </cell>
          <cell r="N109">
            <v>39897</v>
          </cell>
          <cell r="P109">
            <v>39897</v>
          </cell>
          <cell r="Q109">
            <v>39995</v>
          </cell>
          <cell r="R109">
            <v>0.05</v>
          </cell>
          <cell r="S109">
            <v>4.9799999999999997E-2</v>
          </cell>
          <cell r="W109">
            <v>0</v>
          </cell>
          <cell r="BI109">
            <v>4000</v>
          </cell>
        </row>
        <row r="110">
          <cell r="B110" t="str">
            <v>Series 2011A</v>
          </cell>
          <cell r="D110">
            <v>203010000</v>
          </cell>
          <cell r="F110">
            <v>100000</v>
          </cell>
          <cell r="I110">
            <v>44378</v>
          </cell>
          <cell r="N110">
            <v>40717</v>
          </cell>
          <cell r="P110">
            <v>40717</v>
          </cell>
          <cell r="Q110">
            <v>40909</v>
          </cell>
          <cell r="R110">
            <v>0.05</v>
          </cell>
          <cell r="S110">
            <v>3.3900154103608741E-2</v>
          </cell>
          <cell r="W110">
            <v>0</v>
          </cell>
          <cell r="BI110">
            <v>60</v>
          </cell>
        </row>
        <row r="111">
          <cell r="B111" t="str">
            <v>Series 2011B</v>
          </cell>
          <cell r="D111">
            <v>1203010000</v>
          </cell>
          <cell r="F111">
            <v>100000</v>
          </cell>
          <cell r="I111">
            <v>41091</v>
          </cell>
          <cell r="N111">
            <v>40717</v>
          </cell>
          <cell r="P111">
            <v>40717</v>
          </cell>
          <cell r="Q111">
            <v>40756</v>
          </cell>
          <cell r="R111">
            <v>4.4999999999999998E-2</v>
          </cell>
          <cell r="S111">
            <v>4.4999999999999998E-2</v>
          </cell>
          <cell r="W111">
            <v>0</v>
          </cell>
          <cell r="BI111">
            <v>0</v>
          </cell>
        </row>
        <row r="112">
          <cell r="B112" t="str">
            <v>Series 2011B</v>
          </cell>
          <cell r="D112">
            <v>1203010000</v>
          </cell>
          <cell r="F112">
            <v>100000</v>
          </cell>
          <cell r="I112">
            <v>41456</v>
          </cell>
          <cell r="N112">
            <v>40717</v>
          </cell>
          <cell r="P112">
            <v>40717</v>
          </cell>
          <cell r="Q112">
            <v>40756</v>
          </cell>
          <cell r="R112">
            <v>4.4999999999999998E-2</v>
          </cell>
          <cell r="S112">
            <v>4.4999999999999998E-2</v>
          </cell>
          <cell r="W112">
            <v>0</v>
          </cell>
          <cell r="BI112">
            <v>15.95</v>
          </cell>
        </row>
        <row r="113">
          <cell r="B113" t="str">
            <v>Series 2011B</v>
          </cell>
          <cell r="D113">
            <v>1203010000</v>
          </cell>
          <cell r="F113">
            <v>100000</v>
          </cell>
          <cell r="I113">
            <v>41821</v>
          </cell>
          <cell r="N113">
            <v>40717</v>
          </cell>
          <cell r="P113">
            <v>40717</v>
          </cell>
          <cell r="Q113">
            <v>40756</v>
          </cell>
          <cell r="R113">
            <v>4.4999999999999998E-2</v>
          </cell>
          <cell r="S113">
            <v>4.4999999999999998E-2</v>
          </cell>
          <cell r="W113">
            <v>0</v>
          </cell>
          <cell r="BI113">
            <v>16.7</v>
          </cell>
        </row>
        <row r="114">
          <cell r="B114" t="str">
            <v>Series 2011B</v>
          </cell>
          <cell r="D114">
            <v>1203010000</v>
          </cell>
          <cell r="F114">
            <v>100000</v>
          </cell>
          <cell r="I114">
            <v>42186</v>
          </cell>
          <cell r="N114">
            <v>40717</v>
          </cell>
          <cell r="P114">
            <v>40717</v>
          </cell>
          <cell r="Q114">
            <v>40756</v>
          </cell>
          <cell r="R114">
            <v>4.4999999999999998E-2</v>
          </cell>
          <cell r="S114">
            <v>4.4999999999999998E-2</v>
          </cell>
          <cell r="W114">
            <v>0</v>
          </cell>
          <cell r="BI114">
            <v>17.5</v>
          </cell>
        </row>
        <row r="115">
          <cell r="B115" t="str">
            <v>Series 2011B</v>
          </cell>
          <cell r="D115">
            <v>1203010000</v>
          </cell>
          <cell r="F115">
            <v>100000</v>
          </cell>
          <cell r="I115">
            <v>42552</v>
          </cell>
          <cell r="N115">
            <v>40717</v>
          </cell>
          <cell r="P115">
            <v>40717</v>
          </cell>
          <cell r="Q115">
            <v>40756</v>
          </cell>
          <cell r="R115">
            <v>4.4999999999999998E-2</v>
          </cell>
          <cell r="S115">
            <v>4.4999999999999998E-2</v>
          </cell>
          <cell r="W115">
            <v>0</v>
          </cell>
          <cell r="BI115">
            <v>18.3</v>
          </cell>
        </row>
        <row r="116">
          <cell r="B116" t="str">
            <v>Series 2011B</v>
          </cell>
          <cell r="D116">
            <v>1203010000</v>
          </cell>
          <cell r="F116">
            <v>100000</v>
          </cell>
          <cell r="I116">
            <v>42917</v>
          </cell>
          <cell r="N116">
            <v>40717</v>
          </cell>
          <cell r="P116">
            <v>40717</v>
          </cell>
          <cell r="Q116">
            <v>40756</v>
          </cell>
          <cell r="R116">
            <v>4.4999999999999998E-2</v>
          </cell>
          <cell r="S116">
            <v>4.4999999999999998E-2</v>
          </cell>
          <cell r="W116">
            <v>0</v>
          </cell>
          <cell r="BI116">
            <v>19.25</v>
          </cell>
        </row>
        <row r="117">
          <cell r="B117" t="str">
            <v>Series 2011B</v>
          </cell>
          <cell r="D117">
            <v>1203010000</v>
          </cell>
          <cell r="F117">
            <v>100000</v>
          </cell>
          <cell r="I117">
            <v>43282</v>
          </cell>
          <cell r="N117">
            <v>40717</v>
          </cell>
          <cell r="P117">
            <v>40717</v>
          </cell>
          <cell r="Q117">
            <v>40756</v>
          </cell>
          <cell r="R117">
            <v>4.4999999999999998E-2</v>
          </cell>
          <cell r="S117">
            <v>4.4999999999999998E-2</v>
          </cell>
          <cell r="W117">
            <v>0</v>
          </cell>
          <cell r="BI117">
            <v>20.149999999999999</v>
          </cell>
        </row>
        <row r="118">
          <cell r="B118" t="str">
            <v>Series 2011B</v>
          </cell>
          <cell r="D118">
            <v>1203010000</v>
          </cell>
          <cell r="F118">
            <v>100000</v>
          </cell>
          <cell r="I118">
            <v>43647</v>
          </cell>
          <cell r="N118">
            <v>40717</v>
          </cell>
          <cell r="P118">
            <v>40717</v>
          </cell>
          <cell r="Q118">
            <v>40756</v>
          </cell>
          <cell r="R118">
            <v>4.4999999999999998E-2</v>
          </cell>
          <cell r="S118">
            <v>4.4999999999999998E-2</v>
          </cell>
          <cell r="W118">
            <v>0</v>
          </cell>
          <cell r="BI118">
            <v>21.1</v>
          </cell>
        </row>
        <row r="119">
          <cell r="B119" t="str">
            <v>Series 2011B</v>
          </cell>
          <cell r="D119">
            <v>1203010000</v>
          </cell>
          <cell r="F119">
            <v>100000</v>
          </cell>
          <cell r="I119">
            <v>44013</v>
          </cell>
          <cell r="N119">
            <v>40717</v>
          </cell>
          <cell r="P119">
            <v>40717</v>
          </cell>
          <cell r="Q119">
            <v>40756</v>
          </cell>
          <cell r="R119">
            <v>4.4999999999999998E-2</v>
          </cell>
          <cell r="S119">
            <v>4.4999999999999998E-2</v>
          </cell>
          <cell r="W119">
            <v>0</v>
          </cell>
          <cell r="BI119">
            <v>22.1</v>
          </cell>
        </row>
        <row r="120">
          <cell r="B120" t="str">
            <v>Series 2011B</v>
          </cell>
          <cell r="D120">
            <v>1203010000</v>
          </cell>
          <cell r="F120">
            <v>100000</v>
          </cell>
          <cell r="I120">
            <v>44378</v>
          </cell>
          <cell r="N120">
            <v>40717</v>
          </cell>
          <cell r="P120">
            <v>40717</v>
          </cell>
          <cell r="Q120">
            <v>40756</v>
          </cell>
          <cell r="R120">
            <v>4.4999999999999998E-2</v>
          </cell>
          <cell r="S120">
            <v>4.4999999999999998E-2</v>
          </cell>
          <cell r="W120">
            <v>0</v>
          </cell>
          <cell r="BI120">
            <v>23.1</v>
          </cell>
        </row>
        <row r="121">
          <cell r="B121" t="str">
            <v>Series 2011B</v>
          </cell>
          <cell r="D121">
            <v>1203010000</v>
          </cell>
          <cell r="F121">
            <v>100000</v>
          </cell>
          <cell r="I121">
            <v>44743</v>
          </cell>
          <cell r="N121">
            <v>40717</v>
          </cell>
          <cell r="P121">
            <v>40717</v>
          </cell>
          <cell r="Q121">
            <v>40756</v>
          </cell>
          <cell r="R121">
            <v>4.4999999999999998E-2</v>
          </cell>
          <cell r="S121">
            <v>4.4999999999999998E-2</v>
          </cell>
          <cell r="W121">
            <v>0</v>
          </cell>
          <cell r="BI121">
            <v>24.25</v>
          </cell>
        </row>
        <row r="122">
          <cell r="B122" t="str">
            <v>Series 2011B</v>
          </cell>
          <cell r="D122">
            <v>1203010000</v>
          </cell>
          <cell r="F122">
            <v>100000</v>
          </cell>
          <cell r="I122">
            <v>45108</v>
          </cell>
          <cell r="N122">
            <v>40717</v>
          </cell>
          <cell r="P122">
            <v>40717</v>
          </cell>
          <cell r="Q122">
            <v>40756</v>
          </cell>
          <cell r="R122">
            <v>4.4999999999999998E-2</v>
          </cell>
          <cell r="S122">
            <v>4.4999999999999998E-2</v>
          </cell>
          <cell r="W122">
            <v>0</v>
          </cell>
          <cell r="BI122">
            <v>25.4</v>
          </cell>
        </row>
        <row r="123">
          <cell r="B123" t="str">
            <v>Series 2011B</v>
          </cell>
          <cell r="D123">
            <v>1203010000</v>
          </cell>
          <cell r="F123">
            <v>100000</v>
          </cell>
          <cell r="I123">
            <v>45474</v>
          </cell>
          <cell r="N123">
            <v>40717</v>
          </cell>
          <cell r="P123">
            <v>40717</v>
          </cell>
          <cell r="Q123">
            <v>40756</v>
          </cell>
          <cell r="R123">
            <v>4.4999999999999998E-2</v>
          </cell>
          <cell r="S123">
            <v>4.4999999999999998E-2</v>
          </cell>
          <cell r="W123">
            <v>0</v>
          </cell>
          <cell r="BI123">
            <v>26.55</v>
          </cell>
        </row>
        <row r="124">
          <cell r="B124" t="str">
            <v>Series 2011B</v>
          </cell>
          <cell r="D124">
            <v>1203010000</v>
          </cell>
          <cell r="F124">
            <v>100000</v>
          </cell>
          <cell r="I124">
            <v>45839</v>
          </cell>
          <cell r="N124">
            <v>40717</v>
          </cell>
          <cell r="P124">
            <v>40717</v>
          </cell>
          <cell r="Q124">
            <v>40756</v>
          </cell>
          <cell r="R124">
            <v>4.4999999999999998E-2</v>
          </cell>
          <cell r="S124">
            <v>4.4999999999999998E-2</v>
          </cell>
          <cell r="W124">
            <v>0</v>
          </cell>
          <cell r="BI124">
            <v>14.7</v>
          </cell>
        </row>
        <row r="125">
          <cell r="B125" t="str">
            <v>Series 2011B</v>
          </cell>
          <cell r="D125">
            <v>1203010000</v>
          </cell>
          <cell r="F125">
            <v>100000</v>
          </cell>
          <cell r="I125">
            <v>46204</v>
          </cell>
          <cell r="N125">
            <v>40717</v>
          </cell>
          <cell r="P125">
            <v>40717</v>
          </cell>
          <cell r="Q125">
            <v>40756</v>
          </cell>
          <cell r="R125">
            <v>4.4999999999999998E-2</v>
          </cell>
          <cell r="S125">
            <v>4.4999999999999998E-2</v>
          </cell>
          <cell r="W125">
            <v>0</v>
          </cell>
          <cell r="BI125">
            <v>15.35</v>
          </cell>
        </row>
        <row r="126">
          <cell r="B126" t="str">
            <v>Series 2011B</v>
          </cell>
          <cell r="D126">
            <v>1203010000</v>
          </cell>
          <cell r="F126">
            <v>100000</v>
          </cell>
          <cell r="I126">
            <v>46569</v>
          </cell>
          <cell r="N126">
            <v>40717</v>
          </cell>
          <cell r="P126">
            <v>40717</v>
          </cell>
          <cell r="Q126">
            <v>40756</v>
          </cell>
          <cell r="R126">
            <v>4.4999999999999998E-2</v>
          </cell>
          <cell r="S126">
            <v>4.4999999999999998E-2</v>
          </cell>
          <cell r="W126">
            <v>0</v>
          </cell>
          <cell r="BI126">
            <v>16.100000000000001</v>
          </cell>
        </row>
        <row r="127">
          <cell r="B127" t="str">
            <v>Series 2011B</v>
          </cell>
          <cell r="D127">
            <v>1203010000</v>
          </cell>
          <cell r="F127">
            <v>100000</v>
          </cell>
          <cell r="I127">
            <v>46935</v>
          </cell>
          <cell r="N127">
            <v>40717</v>
          </cell>
          <cell r="P127">
            <v>40717</v>
          </cell>
          <cell r="Q127">
            <v>40756</v>
          </cell>
          <cell r="R127">
            <v>4.4999999999999998E-2</v>
          </cell>
          <cell r="S127">
            <v>4.4999999999999998E-2</v>
          </cell>
          <cell r="W127">
            <v>0</v>
          </cell>
          <cell r="BI127">
            <v>16.850000000000001</v>
          </cell>
        </row>
        <row r="128">
          <cell r="B128" t="str">
            <v>Series 2011B</v>
          </cell>
          <cell r="D128">
            <v>1203010000</v>
          </cell>
          <cell r="F128">
            <v>100000</v>
          </cell>
          <cell r="I128">
            <v>47300</v>
          </cell>
          <cell r="N128">
            <v>40717</v>
          </cell>
          <cell r="P128">
            <v>40717</v>
          </cell>
          <cell r="Q128">
            <v>40756</v>
          </cell>
          <cell r="R128">
            <v>4.4999999999999998E-2</v>
          </cell>
          <cell r="S128">
            <v>4.4999999999999998E-2</v>
          </cell>
          <cell r="W128">
            <v>0</v>
          </cell>
          <cell r="BI128">
            <v>17.7</v>
          </cell>
        </row>
        <row r="129">
          <cell r="B129" t="str">
            <v>Series 2011B</v>
          </cell>
          <cell r="D129">
            <v>1203010000</v>
          </cell>
          <cell r="F129">
            <v>100000</v>
          </cell>
          <cell r="I129">
            <v>47665</v>
          </cell>
          <cell r="N129">
            <v>40717</v>
          </cell>
          <cell r="P129">
            <v>40717</v>
          </cell>
          <cell r="Q129">
            <v>40756</v>
          </cell>
          <cell r="R129">
            <v>4.4999999999999998E-2</v>
          </cell>
          <cell r="S129">
            <v>4.4999999999999998E-2</v>
          </cell>
          <cell r="W129">
            <v>0</v>
          </cell>
          <cell r="BI129">
            <v>18.5</v>
          </cell>
        </row>
        <row r="130">
          <cell r="B130" t="str">
            <v>Series 2011B</v>
          </cell>
          <cell r="D130">
            <v>1203010000</v>
          </cell>
          <cell r="F130">
            <v>100000</v>
          </cell>
          <cell r="I130">
            <v>48030</v>
          </cell>
          <cell r="N130">
            <v>40717</v>
          </cell>
          <cell r="P130">
            <v>40717</v>
          </cell>
          <cell r="Q130">
            <v>40756</v>
          </cell>
          <cell r="R130">
            <v>4.4999999999999998E-2</v>
          </cell>
          <cell r="S130">
            <v>4.4999999999999998E-2</v>
          </cell>
          <cell r="W130">
            <v>0</v>
          </cell>
          <cell r="BI130">
            <v>19.350000000000001</v>
          </cell>
        </row>
        <row r="131">
          <cell r="B131" t="str">
            <v>Series 2011B</v>
          </cell>
          <cell r="D131">
            <v>1203010000</v>
          </cell>
          <cell r="F131">
            <v>100000</v>
          </cell>
          <cell r="I131">
            <v>48396</v>
          </cell>
          <cell r="N131">
            <v>40717</v>
          </cell>
          <cell r="P131">
            <v>40717</v>
          </cell>
          <cell r="Q131">
            <v>40756</v>
          </cell>
          <cell r="R131">
            <v>4.4999999999999998E-2</v>
          </cell>
          <cell r="S131">
            <v>4.4999999999999998E-2</v>
          </cell>
          <cell r="W131">
            <v>0</v>
          </cell>
          <cell r="BI131">
            <v>20.3</v>
          </cell>
        </row>
        <row r="132">
          <cell r="B132" t="str">
            <v>Series 2011B</v>
          </cell>
          <cell r="D132">
            <v>1203010000</v>
          </cell>
          <cell r="F132">
            <v>100000</v>
          </cell>
          <cell r="I132">
            <v>48761</v>
          </cell>
          <cell r="N132">
            <v>40717</v>
          </cell>
          <cell r="P132">
            <v>40717</v>
          </cell>
          <cell r="Q132">
            <v>40756</v>
          </cell>
          <cell r="R132">
            <v>4.4999999999999998E-2</v>
          </cell>
          <cell r="S132">
            <v>4.4999999999999998E-2</v>
          </cell>
          <cell r="W132">
            <v>0</v>
          </cell>
          <cell r="BI132">
            <v>21.25</v>
          </cell>
        </row>
        <row r="133">
          <cell r="B133" t="str">
            <v>Series 2012</v>
          </cell>
          <cell r="D133">
            <v>203010000</v>
          </cell>
          <cell r="F133">
            <v>5000</v>
          </cell>
          <cell r="I133">
            <v>41456</v>
          </cell>
          <cell r="N133">
            <v>41002</v>
          </cell>
          <cell r="P133">
            <v>41002</v>
          </cell>
          <cell r="Q133">
            <v>41091</v>
          </cell>
          <cell r="R133">
            <v>0.02</v>
          </cell>
          <cell r="S133">
            <v>3.8007935858924181E-3</v>
          </cell>
          <cell r="W133">
            <v>0</v>
          </cell>
          <cell r="BI133">
            <v>521</v>
          </cell>
        </row>
        <row r="134">
          <cell r="B134" t="str">
            <v>Series 2012</v>
          </cell>
          <cell r="D134">
            <v>203010000</v>
          </cell>
          <cell r="F134">
            <v>5000</v>
          </cell>
          <cell r="I134">
            <v>41821</v>
          </cell>
          <cell r="N134">
            <v>41002</v>
          </cell>
          <cell r="P134">
            <v>41002</v>
          </cell>
          <cell r="Q134">
            <v>41091</v>
          </cell>
          <cell r="R134">
            <v>0.03</v>
          </cell>
          <cell r="S134">
            <v>5.7002990974729991E-3</v>
          </cell>
          <cell r="W134">
            <v>0</v>
          </cell>
          <cell r="BI134">
            <v>531</v>
          </cell>
        </row>
        <row r="135">
          <cell r="B135" t="str">
            <v>Series 2012</v>
          </cell>
          <cell r="D135">
            <v>203010000</v>
          </cell>
          <cell r="F135">
            <v>5000</v>
          </cell>
          <cell r="I135">
            <v>42186</v>
          </cell>
          <cell r="N135">
            <v>41002</v>
          </cell>
          <cell r="P135">
            <v>41002</v>
          </cell>
          <cell r="Q135">
            <v>41091</v>
          </cell>
          <cell r="R135">
            <v>0.03</v>
          </cell>
          <cell r="S135">
            <v>8.6025948010332691E-3</v>
          </cell>
          <cell r="W135">
            <v>0</v>
          </cell>
          <cell r="BI135">
            <v>547</v>
          </cell>
        </row>
        <row r="136">
          <cell r="B136" t="str">
            <v>Series 2012</v>
          </cell>
          <cell r="D136">
            <v>203010000</v>
          </cell>
          <cell r="F136">
            <v>5000</v>
          </cell>
          <cell r="I136">
            <v>42552</v>
          </cell>
          <cell r="N136">
            <v>41002</v>
          </cell>
          <cell r="P136">
            <v>41002</v>
          </cell>
          <cell r="Q136">
            <v>41091</v>
          </cell>
          <cell r="R136">
            <v>0.04</v>
          </cell>
          <cell r="S136">
            <v>1.0201130666255437E-2</v>
          </cell>
          <cell r="W136">
            <v>0</v>
          </cell>
          <cell r="BI136">
            <v>563</v>
          </cell>
        </row>
        <row r="137">
          <cell r="B137" t="str">
            <v>Series 2012</v>
          </cell>
          <cell r="D137">
            <v>203010000</v>
          </cell>
          <cell r="F137">
            <v>5000</v>
          </cell>
          <cell r="I137">
            <v>42917</v>
          </cell>
          <cell r="N137">
            <v>41002</v>
          </cell>
          <cell r="P137">
            <v>41002</v>
          </cell>
          <cell r="Q137">
            <v>41091</v>
          </cell>
          <cell r="R137">
            <v>0.04</v>
          </cell>
          <cell r="S137">
            <v>1.180126069667764E-2</v>
          </cell>
          <cell r="W137">
            <v>0</v>
          </cell>
          <cell r="BI137">
            <v>586</v>
          </cell>
        </row>
        <row r="138">
          <cell r="B138" t="str">
            <v>Series 2012</v>
          </cell>
          <cell r="D138">
            <v>203010000</v>
          </cell>
          <cell r="F138">
            <v>5000</v>
          </cell>
          <cell r="I138">
            <v>43282</v>
          </cell>
          <cell r="N138">
            <v>41002</v>
          </cell>
          <cell r="P138">
            <v>41002</v>
          </cell>
          <cell r="Q138">
            <v>41091</v>
          </cell>
          <cell r="R138">
            <v>0.04</v>
          </cell>
          <cell r="S138">
            <v>1.5000582621704298E-2</v>
          </cell>
          <cell r="W138">
            <v>0</v>
          </cell>
          <cell r="BI138">
            <v>610</v>
          </cell>
        </row>
        <row r="139">
          <cell r="B139" t="str">
            <v>Series 2012</v>
          </cell>
          <cell r="D139">
            <v>203010000</v>
          </cell>
          <cell r="F139">
            <v>5000</v>
          </cell>
          <cell r="I139">
            <v>43647</v>
          </cell>
          <cell r="N139">
            <v>41002</v>
          </cell>
          <cell r="P139">
            <v>41002</v>
          </cell>
          <cell r="Q139">
            <v>41091</v>
          </cell>
          <cell r="R139">
            <v>0.04</v>
          </cell>
          <cell r="S139">
            <v>1.8100434340985648E-2</v>
          </cell>
          <cell r="W139">
            <v>0</v>
          </cell>
          <cell r="BI139">
            <v>634</v>
          </cell>
        </row>
        <row r="140">
          <cell r="B140" t="str">
            <v>Series 2012</v>
          </cell>
          <cell r="D140">
            <v>203010000</v>
          </cell>
          <cell r="F140">
            <v>5000</v>
          </cell>
          <cell r="I140">
            <v>44013</v>
          </cell>
          <cell r="N140">
            <v>41002</v>
          </cell>
          <cell r="P140">
            <v>41002</v>
          </cell>
          <cell r="Q140">
            <v>41091</v>
          </cell>
          <cell r="R140">
            <v>0.04</v>
          </cell>
          <cell r="S140">
            <v>2.0801199721917924E-2</v>
          </cell>
          <cell r="W140">
            <v>0</v>
          </cell>
          <cell r="BI140">
            <v>660</v>
          </cell>
        </row>
        <row r="141">
          <cell r="B141" t="str">
            <v>Series 2014</v>
          </cell>
          <cell r="D141">
            <v>203010000</v>
          </cell>
          <cell r="F141">
            <v>5000</v>
          </cell>
          <cell r="I141">
            <v>42186</v>
          </cell>
          <cell r="N141">
            <v>41792</v>
          </cell>
          <cell r="P141">
            <v>41792</v>
          </cell>
          <cell r="Q141">
            <v>42005</v>
          </cell>
          <cell r="R141">
            <v>1.9699999999999999E-2</v>
          </cell>
          <cell r="S141">
            <v>1.9699999999999999E-2</v>
          </cell>
          <cell r="W141">
            <v>0</v>
          </cell>
          <cell r="BI141">
            <v>391</v>
          </cell>
        </row>
        <row r="142">
          <cell r="B142" t="str">
            <v>Series 2014</v>
          </cell>
          <cell r="D142">
            <v>203010000</v>
          </cell>
          <cell r="F142">
            <v>5000</v>
          </cell>
          <cell r="I142">
            <v>42552</v>
          </cell>
          <cell r="N142">
            <v>41792</v>
          </cell>
          <cell r="P142">
            <v>41792</v>
          </cell>
          <cell r="Q142">
            <v>42005</v>
          </cell>
          <cell r="R142">
            <v>1.9699999999999999E-2</v>
          </cell>
          <cell r="S142">
            <v>1.9699999999999999E-2</v>
          </cell>
          <cell r="W142">
            <v>0</v>
          </cell>
          <cell r="BI142">
            <v>406</v>
          </cell>
        </row>
        <row r="143">
          <cell r="B143" t="str">
            <v>Series 2014</v>
          </cell>
          <cell r="D143">
            <v>203010000</v>
          </cell>
          <cell r="F143">
            <v>5000</v>
          </cell>
          <cell r="I143">
            <v>42917</v>
          </cell>
          <cell r="N143">
            <v>41792</v>
          </cell>
          <cell r="P143">
            <v>41792</v>
          </cell>
          <cell r="Q143">
            <v>42005</v>
          </cell>
          <cell r="R143">
            <v>1.9699999999999999E-2</v>
          </cell>
          <cell r="S143">
            <v>1.9699999999999999E-2</v>
          </cell>
          <cell r="W143">
            <v>0</v>
          </cell>
          <cell r="BI143">
            <v>414</v>
          </cell>
        </row>
        <row r="144">
          <cell r="B144" t="str">
            <v>Series 2014</v>
          </cell>
          <cell r="D144">
            <v>203010000</v>
          </cell>
          <cell r="F144">
            <v>5000</v>
          </cell>
          <cell r="I144">
            <v>43282</v>
          </cell>
          <cell r="N144">
            <v>41792</v>
          </cell>
          <cell r="P144">
            <v>41792</v>
          </cell>
          <cell r="Q144">
            <v>42005</v>
          </cell>
          <cell r="R144">
            <v>1.9699999999999999E-2</v>
          </cell>
          <cell r="S144">
            <v>1.9699999999999999E-2</v>
          </cell>
          <cell r="W144">
            <v>0</v>
          </cell>
          <cell r="BI144">
            <v>422</v>
          </cell>
        </row>
        <row r="145">
          <cell r="B145" t="str">
            <v>Series 2014</v>
          </cell>
          <cell r="D145">
            <v>203010000</v>
          </cell>
          <cell r="F145">
            <v>5000</v>
          </cell>
          <cell r="I145">
            <v>43647</v>
          </cell>
          <cell r="N145">
            <v>41792</v>
          </cell>
          <cell r="P145">
            <v>41792</v>
          </cell>
          <cell r="Q145">
            <v>42005</v>
          </cell>
          <cell r="R145">
            <v>1.9699999999999999E-2</v>
          </cell>
          <cell r="S145">
            <v>1.9699999999999999E-2</v>
          </cell>
          <cell r="W145">
            <v>0</v>
          </cell>
          <cell r="BI145">
            <v>431</v>
          </cell>
        </row>
        <row r="146">
          <cell r="B146" t="str">
            <v>Series 2014</v>
          </cell>
          <cell r="D146">
            <v>203010000</v>
          </cell>
          <cell r="F146">
            <v>5000</v>
          </cell>
          <cell r="I146">
            <v>44013</v>
          </cell>
          <cell r="N146">
            <v>41792</v>
          </cell>
          <cell r="P146">
            <v>41792</v>
          </cell>
          <cell r="Q146">
            <v>42005</v>
          </cell>
          <cell r="R146">
            <v>1.9699999999999999E-2</v>
          </cell>
          <cell r="S146">
            <v>1.9699999999999999E-2</v>
          </cell>
          <cell r="W146">
            <v>0</v>
          </cell>
          <cell r="BI146">
            <v>440</v>
          </cell>
        </row>
        <row r="147">
          <cell r="B147" t="str">
            <v>Series 2014</v>
          </cell>
          <cell r="D147">
            <v>203010000</v>
          </cell>
          <cell r="F147">
            <v>5000</v>
          </cell>
          <cell r="I147">
            <v>44378</v>
          </cell>
          <cell r="N147">
            <v>41792</v>
          </cell>
          <cell r="P147">
            <v>41792</v>
          </cell>
          <cell r="Q147">
            <v>42005</v>
          </cell>
          <cell r="R147">
            <v>1.9699999999999999E-2</v>
          </cell>
          <cell r="S147">
            <v>1.9699999999999999E-2</v>
          </cell>
          <cell r="W147">
            <v>0</v>
          </cell>
          <cell r="BI147">
            <v>448</v>
          </cell>
        </row>
        <row r="148">
          <cell r="B148" t="str">
            <v>Series 2014</v>
          </cell>
          <cell r="D148">
            <v>203010000</v>
          </cell>
          <cell r="F148">
            <v>5000</v>
          </cell>
          <cell r="I148">
            <v>44743</v>
          </cell>
          <cell r="N148">
            <v>41792</v>
          </cell>
          <cell r="P148">
            <v>41792</v>
          </cell>
          <cell r="Q148">
            <v>42005</v>
          </cell>
          <cell r="R148">
            <v>1.9699999999999999E-2</v>
          </cell>
          <cell r="S148">
            <v>1.9699999999999999E-2</v>
          </cell>
          <cell r="W148">
            <v>0</v>
          </cell>
          <cell r="BI148">
            <v>457</v>
          </cell>
        </row>
        <row r="149">
          <cell r="B149" t="str">
            <v>Series 2014</v>
          </cell>
          <cell r="D149">
            <v>203010000</v>
          </cell>
          <cell r="F149">
            <v>5000</v>
          </cell>
          <cell r="I149">
            <v>45108</v>
          </cell>
          <cell r="N149">
            <v>41792</v>
          </cell>
          <cell r="P149">
            <v>41792</v>
          </cell>
          <cell r="Q149">
            <v>42005</v>
          </cell>
          <cell r="R149">
            <v>1.9699999999999999E-2</v>
          </cell>
          <cell r="S149">
            <v>1.9699999999999999E-2</v>
          </cell>
          <cell r="W149">
            <v>0</v>
          </cell>
          <cell r="BI149">
            <v>467</v>
          </cell>
        </row>
        <row r="150">
          <cell r="B150" t="str">
            <v>Series 2014</v>
          </cell>
          <cell r="D150">
            <v>203010000</v>
          </cell>
          <cell r="F150">
            <v>5000</v>
          </cell>
          <cell r="I150">
            <v>45474</v>
          </cell>
          <cell r="N150">
            <v>41792</v>
          </cell>
          <cell r="P150">
            <v>41792</v>
          </cell>
          <cell r="Q150">
            <v>42005</v>
          </cell>
          <cell r="R150">
            <v>1.9699999999999999E-2</v>
          </cell>
          <cell r="S150">
            <v>1.9699999999999999E-2</v>
          </cell>
          <cell r="W150">
            <v>0</v>
          </cell>
          <cell r="BI150">
            <v>476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stomize Your Loan Manager"/>
      <sheetName val="Loan Data"/>
      <sheetName val="Loan Amortization Table"/>
      <sheetName val="Summary Graph"/>
      <sheetName val="Macros"/>
      <sheetName val="Lock"/>
      <sheetName val="ChgLoan"/>
      <sheetName val="Intl Data Table"/>
    </sheetNames>
    <sheetDataSet>
      <sheetData sheetId="0"/>
      <sheetData sheetId="1">
        <row r="16">
          <cell r="F16">
            <v>1490000</v>
          </cell>
          <cell r="I16">
            <v>1.24E-2</v>
          </cell>
        </row>
        <row r="17">
          <cell r="F17">
            <v>38169</v>
          </cell>
        </row>
        <row r="18">
          <cell r="I18">
            <v>12</v>
          </cell>
        </row>
      </sheetData>
      <sheetData sheetId="2"/>
      <sheetData sheetId="3"/>
      <sheetData sheetId="4" refreshError="1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.Sum"/>
      <sheetName val="Act.U"/>
      <sheetName val="Act.P"/>
      <sheetName val="Act.K"/>
      <sheetName val="Act.G"/>
      <sheetName val="Act.S"/>
    </sheetNames>
    <sheetDataSet>
      <sheetData sheetId="0">
        <row r="2">
          <cell r="O2">
            <v>1000000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Map"/>
      <sheetName val="Map (list)"/>
      <sheetName val="Tasks"/>
      <sheetName val="Issues"/>
      <sheetName val="Flags"/>
      <sheetName val="ratio summary (BOT)"/>
      <sheetName val="USNH (BOT)"/>
      <sheetName val="UNH (BOT)"/>
      <sheetName val="PSU (BOT)"/>
      <sheetName val="KSC (BOT)"/>
      <sheetName val="GSC (BOT)"/>
      <sheetName val="NHPTV (BOT)"/>
      <sheetName val="SYS (BOT)"/>
      <sheetName val="UNA Schedule (BOT)"/>
      <sheetName val="Fast Facts (AFB)"/>
      <sheetName val="ratio summary (AFB)"/>
      <sheetName val="USNH (AFB Consolidated)"/>
      <sheetName val="USNH (AFB)"/>
      <sheetName val="UNH (AFB)"/>
      <sheetName val="PSU (AFB)"/>
      <sheetName val="KSC (AFB)"/>
      <sheetName val="GSC (AFB)"/>
      <sheetName val="NHPTV (AFB)"/>
      <sheetName val="SYS (AFB)"/>
      <sheetName val="UNA Schedule (AFB)"/>
      <sheetName val="FY12 OBUD alloc estimates"/>
      <sheetName val="original"/>
      <sheetName val="COA Resident_Non-Resident"/>
      <sheetName val="Summary Guidelines"/>
      <sheetName val="Assumptions and Parameters"/>
      <sheetName val="Summary (Variable UNH)"/>
      <sheetName val="Summary (Variable PSU)"/>
      <sheetName val="Summary (Variable KSC)"/>
      <sheetName val="Summary (Variable GSC)"/>
      <sheetName val="Summary (Base Model UNH)"/>
      <sheetName val="Summary (Base Model PSU)"/>
      <sheetName val="Summary (Base Model KSC)"/>
      <sheetName val="Summary (Base Model GSC)"/>
      <sheetName val="Guideline Summary (2)"/>
      <sheetName val="Guideline Summary"/>
      <sheetName val="Guideline Summary (3)"/>
      <sheetName val="Guideline"/>
      <sheetName val="BAS.USNH"/>
      <sheetName val="BAS.UNH"/>
      <sheetName val="BAS.PSU"/>
      <sheetName val="BAS.KSC"/>
      <sheetName val="BAS.GSC"/>
      <sheetName val="BAS.NHPTV"/>
      <sheetName val="BAS.SYS"/>
      <sheetName val="Tuition_FFTE_Discount"/>
      <sheetName val="Cost of Attend_Room Board Fee"/>
      <sheetName val="Simple DMA Calc (2)"/>
      <sheetName val="Salary-Educ.Gen"/>
      <sheetName val="Adj-N.USNH"/>
      <sheetName val="Adj-N.UNH"/>
      <sheetName val="Adj-N.PSU"/>
      <sheetName val="Adj-N.KSC"/>
      <sheetName val="Adj-N.GSC"/>
      <sheetName val="Adj-N.NHPTV"/>
      <sheetName val="Adj-N.SYS"/>
      <sheetName val="Adj-C.USNH"/>
      <sheetName val="Adj-C.UNH"/>
      <sheetName val="Adj-C.PSU"/>
      <sheetName val="Adj-C.KSC"/>
      <sheetName val="Adj-C.GSC"/>
      <sheetName val="Adj-C.NHPTV"/>
      <sheetName val="Adj-C.SYS"/>
      <sheetName val="Adj-B.USNH"/>
      <sheetName val="Adj-B.UNH"/>
      <sheetName val="Adj-B.PSU"/>
      <sheetName val="Adj-B.KSC"/>
      <sheetName val="Adj-B.GSC"/>
      <sheetName val="Adj-B.NHPTV"/>
      <sheetName val="Adj-B.SYS"/>
      <sheetName val="Adj.Reclass.CY"/>
      <sheetName val="Adj.Reclass.PY"/>
      <sheetName val="Proj.USNH"/>
      <sheetName val="Proj.UNH"/>
      <sheetName val="Proj.PSU"/>
      <sheetName val="Proj.KSC"/>
      <sheetName val="Proj.GSC"/>
      <sheetName val="Proj.NHPTV"/>
      <sheetName val="Proj.SYS"/>
      <sheetName val="Reformat.USNH"/>
      <sheetName val="Reformat.UNH"/>
      <sheetName val="Reformat.PSU"/>
      <sheetName val="Reformat.KSC"/>
      <sheetName val="Reformat.GSC"/>
      <sheetName val="Reformat.NHPTV"/>
      <sheetName val="Reformat.SYS"/>
      <sheetName val="Reformat.UNA"/>
      <sheetName val="Parameters Used"/>
      <sheetName val="WebI.UNH"/>
      <sheetName val="WebI.PSU"/>
      <sheetName val="WebI.KSC"/>
      <sheetName val="WebI.GSC"/>
      <sheetName val="WebI.NHPTV"/>
      <sheetName val="WebI.SYS"/>
      <sheetName val="WebI.UNA"/>
      <sheetName val="WebI.PREP. U_FUND_TYPE"/>
      <sheetName val="WebI.PREP. A_FUND_TYPE"/>
      <sheetName val="WebI.PREP. OTHER_FUND_TYPE"/>
      <sheetName val="Webi.PREP.NHPB"/>
      <sheetName val="Sheet1"/>
      <sheetName val="COA Graph of History"/>
      <sheetName val="Data for COA Graph of History"/>
    </sheetNames>
    <sheetDataSet>
      <sheetData sheetId="0"/>
      <sheetData sheetId="1"/>
      <sheetData sheetId="2"/>
      <sheetData sheetId="3"/>
      <sheetData sheetId="4"/>
      <sheetData sheetId="5">
        <row r="7">
          <cell r="C7">
            <v>0.1</v>
          </cell>
          <cell r="D7">
            <v>0.05</v>
          </cell>
          <cell r="E7">
            <v>0.05</v>
          </cell>
          <cell r="F7">
            <v>0.1</v>
          </cell>
          <cell r="G7">
            <v>0.1</v>
          </cell>
          <cell r="H7">
            <v>0.05</v>
          </cell>
        </row>
        <row r="12">
          <cell r="C12">
            <v>100000</v>
          </cell>
          <cell r="D12">
            <v>50000</v>
          </cell>
          <cell r="E12">
            <v>50000</v>
          </cell>
          <cell r="F12">
            <v>10000</v>
          </cell>
          <cell r="G12">
            <v>50000</v>
          </cell>
          <cell r="H12">
            <v>25000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9"/>
  <sheetViews>
    <sheetView tabSelected="1" workbookViewId="0">
      <selection activeCell="C4" sqref="C4"/>
    </sheetView>
  </sheetViews>
  <sheetFormatPr defaultColWidth="9.08984375" defaultRowHeight="14.5" outlineLevelRow="2" x14ac:dyDescent="0.35"/>
  <cols>
    <col min="1" max="1" width="2.08984375" style="1" customWidth="1"/>
    <col min="2" max="2" width="2.7265625" style="1" customWidth="1"/>
    <col min="3" max="3" width="52.36328125" style="1" customWidth="1"/>
    <col min="4" max="4" width="11.36328125" style="3" customWidth="1"/>
    <col min="5" max="5" width="13.7265625" style="4" customWidth="1"/>
    <col min="6" max="6" width="11.36328125" style="294" customWidth="1"/>
    <col min="7" max="7" width="8.81640625" style="5" bestFit="1" customWidth="1"/>
    <col min="8" max="9" width="8.6328125" style="5" bestFit="1" customWidth="1"/>
    <col min="10" max="11" width="7.81640625" style="5" bestFit="1" customWidth="1"/>
    <col min="12" max="12" width="7.7265625" style="5" customWidth="1"/>
    <col min="13" max="14" width="10.7265625" style="5" customWidth="1"/>
    <col min="15" max="15" width="12.7265625" style="5" customWidth="1"/>
    <col min="16" max="19" width="10.7265625" style="5" customWidth="1"/>
    <col min="20" max="20" width="10.7265625" style="6" customWidth="1"/>
    <col min="21" max="16384" width="9.08984375" style="1"/>
  </cols>
  <sheetData>
    <row r="1" spans="1:21" ht="15.75" customHeight="1" x14ac:dyDescent="0.35">
      <c r="B1" s="2" t="s">
        <v>0</v>
      </c>
      <c r="F1" s="4"/>
    </row>
    <row r="2" spans="1:21" ht="16" customHeight="1" x14ac:dyDescent="0.35">
      <c r="B2" s="1" t="s">
        <v>1</v>
      </c>
      <c r="F2" s="4"/>
      <c r="J2" s="7"/>
    </row>
    <row r="3" spans="1:21" ht="16" customHeight="1" x14ac:dyDescent="0.35">
      <c r="B3" s="1" t="s">
        <v>2</v>
      </c>
      <c r="F3" s="4"/>
      <c r="J3" s="8"/>
    </row>
    <row r="4" spans="1:21" ht="16" customHeight="1" x14ac:dyDescent="0.35">
      <c r="B4" s="301" t="s">
        <v>3</v>
      </c>
      <c r="F4" s="4"/>
    </row>
    <row r="5" spans="1:21" ht="16" customHeight="1" x14ac:dyDescent="0.35">
      <c r="F5" s="4"/>
    </row>
    <row r="6" spans="1:21" ht="15.75" customHeight="1" thickBot="1" x14ac:dyDescent="0.4">
      <c r="C6" s="9"/>
      <c r="F6" s="4"/>
      <c r="O6" s="10" t="s">
        <v>4</v>
      </c>
    </row>
    <row r="7" spans="1:21" ht="16" customHeight="1" x14ac:dyDescent="0.35">
      <c r="B7" s="11"/>
      <c r="C7" s="12"/>
      <c r="D7" s="13"/>
      <c r="E7" s="14"/>
      <c r="F7" s="15" t="s">
        <v>5</v>
      </c>
      <c r="G7" s="305" t="s">
        <v>6</v>
      </c>
      <c r="H7" s="305" t="s">
        <v>7</v>
      </c>
      <c r="I7" s="305" t="s">
        <v>8</v>
      </c>
      <c r="J7" s="305" t="s">
        <v>9</v>
      </c>
      <c r="K7" s="305" t="s">
        <v>10</v>
      </c>
      <c r="L7" s="16"/>
      <c r="M7" s="302" t="s">
        <v>11</v>
      </c>
      <c r="N7" s="303"/>
      <c r="O7" s="303"/>
      <c r="P7" s="303"/>
      <c r="Q7" s="303"/>
      <c r="R7" s="303"/>
      <c r="S7" s="303"/>
      <c r="T7" s="304"/>
      <c r="U7" s="17"/>
    </row>
    <row r="8" spans="1:21" ht="36" customHeight="1" x14ac:dyDescent="0.35">
      <c r="B8" s="18"/>
      <c r="C8" s="19" t="s">
        <v>12</v>
      </c>
      <c r="D8" s="20" t="s">
        <v>13</v>
      </c>
      <c r="E8" s="21" t="s">
        <v>14</v>
      </c>
      <c r="F8" s="22" t="s">
        <v>15</v>
      </c>
      <c r="G8" s="306"/>
      <c r="H8" s="306"/>
      <c r="I8" s="306"/>
      <c r="J8" s="306"/>
      <c r="K8" s="306"/>
      <c r="L8" s="23" t="s">
        <v>16</v>
      </c>
      <c r="M8" s="24" t="s">
        <v>17</v>
      </c>
      <c r="N8" s="25" t="s">
        <v>18</v>
      </c>
      <c r="O8" s="25" t="s">
        <v>19</v>
      </c>
      <c r="P8" s="25" t="s">
        <v>20</v>
      </c>
      <c r="Q8" s="25" t="s">
        <v>21</v>
      </c>
      <c r="R8" s="25" t="s">
        <v>22</v>
      </c>
      <c r="S8" s="25" t="s">
        <v>23</v>
      </c>
      <c r="T8" s="26" t="s">
        <v>24</v>
      </c>
    </row>
    <row r="9" spans="1:21" ht="15" thickBot="1" x14ac:dyDescent="0.4">
      <c r="B9" s="27" t="s">
        <v>25</v>
      </c>
      <c r="C9" s="28"/>
      <c r="D9" s="29"/>
      <c r="E9" s="30"/>
      <c r="F9" s="30"/>
      <c r="G9" s="30"/>
      <c r="H9" s="31"/>
      <c r="I9" s="31"/>
      <c r="J9" s="31"/>
      <c r="K9" s="31"/>
      <c r="L9" s="32"/>
      <c r="M9" s="33"/>
      <c r="N9" s="34"/>
      <c r="O9" s="35"/>
      <c r="P9" s="34"/>
      <c r="Q9" s="34"/>
      <c r="R9" s="34"/>
      <c r="S9" s="36"/>
      <c r="T9" s="37"/>
    </row>
    <row r="10" spans="1:21" ht="16" customHeight="1" thickBot="1" x14ac:dyDescent="0.4">
      <c r="A10" s="38"/>
      <c r="B10" s="39"/>
      <c r="C10" s="40" t="s">
        <v>26</v>
      </c>
      <c r="D10" s="41" t="s">
        <v>27</v>
      </c>
      <c r="E10" s="42">
        <v>17</v>
      </c>
      <c r="F10" s="43">
        <f>SUM(G10:L10)</f>
        <v>15.68</v>
      </c>
      <c r="G10" s="44">
        <f t="shared" ref="G10:L10" si="0">SUM(G11:G14)</f>
        <v>1.18</v>
      </c>
      <c r="H10" s="45">
        <f t="shared" si="0"/>
        <v>2</v>
      </c>
      <c r="I10" s="45">
        <f t="shared" si="0"/>
        <v>3</v>
      </c>
      <c r="J10" s="45">
        <f t="shared" si="0"/>
        <v>3.5</v>
      </c>
      <c r="K10" s="45">
        <f t="shared" si="0"/>
        <v>4</v>
      </c>
      <c r="L10" s="46">
        <f t="shared" si="0"/>
        <v>2</v>
      </c>
      <c r="M10" s="47">
        <v>2</v>
      </c>
      <c r="N10" s="48"/>
      <c r="O10" s="48">
        <f>9.2</f>
        <v>9.1999999999999993</v>
      </c>
      <c r="P10" s="48"/>
      <c r="Q10" s="48">
        <v>4.5</v>
      </c>
      <c r="R10" s="49"/>
      <c r="S10" s="49"/>
      <c r="T10" s="50"/>
    </row>
    <row r="11" spans="1:21" s="64" customFormat="1" outlineLevel="2" x14ac:dyDescent="0.35">
      <c r="A11" s="51"/>
      <c r="B11" s="52"/>
      <c r="C11" s="53" t="s">
        <v>28</v>
      </c>
      <c r="D11" s="54" t="s">
        <v>27</v>
      </c>
      <c r="E11" s="55"/>
      <c r="F11" s="56">
        <f>SUM(G11:L11)</f>
        <v>0.13</v>
      </c>
      <c r="G11" s="57">
        <v>0.13</v>
      </c>
      <c r="H11" s="57">
        <v>0</v>
      </c>
      <c r="I11" s="57">
        <v>0</v>
      </c>
      <c r="J11" s="57">
        <v>0</v>
      </c>
      <c r="K11" s="58">
        <v>0</v>
      </c>
      <c r="L11" s="59">
        <v>0</v>
      </c>
      <c r="M11" s="60"/>
      <c r="N11" s="61"/>
      <c r="O11" s="61"/>
      <c r="P11" s="61"/>
      <c r="Q11" s="61"/>
      <c r="R11" s="62"/>
      <c r="S11" s="62"/>
      <c r="T11" s="63"/>
    </row>
    <row r="12" spans="1:21" s="64" customFormat="1" outlineLevel="2" x14ac:dyDescent="0.35">
      <c r="A12" s="51"/>
      <c r="B12" s="52"/>
      <c r="C12" s="53" t="s">
        <v>29</v>
      </c>
      <c r="D12" s="54" t="s">
        <v>27</v>
      </c>
      <c r="E12" s="55"/>
      <c r="F12" s="65">
        <f>SUM(G12:L12)</f>
        <v>0.3</v>
      </c>
      <c r="G12" s="57">
        <v>0.3</v>
      </c>
      <c r="H12" s="57">
        <v>0</v>
      </c>
      <c r="I12" s="57">
        <v>0</v>
      </c>
      <c r="J12" s="57">
        <v>0</v>
      </c>
      <c r="K12" s="58">
        <v>0</v>
      </c>
      <c r="L12" s="59">
        <v>0</v>
      </c>
      <c r="M12" s="60"/>
      <c r="N12" s="61"/>
      <c r="O12" s="61"/>
      <c r="P12" s="61"/>
      <c r="Q12" s="61"/>
      <c r="R12" s="62"/>
      <c r="S12" s="62"/>
      <c r="T12" s="63"/>
    </row>
    <row r="13" spans="1:21" s="64" customFormat="1" ht="16" customHeight="1" outlineLevel="2" x14ac:dyDescent="0.35">
      <c r="A13" s="51"/>
      <c r="B13" s="52"/>
      <c r="C13" s="53" t="s">
        <v>30</v>
      </c>
      <c r="D13" s="54" t="s">
        <v>27</v>
      </c>
      <c r="E13" s="55"/>
      <c r="F13" s="65">
        <f>SUM(G13:L13)</f>
        <v>1.5</v>
      </c>
      <c r="G13" s="66">
        <v>0.75</v>
      </c>
      <c r="H13" s="66">
        <v>0.75</v>
      </c>
      <c r="I13" s="57">
        <v>0</v>
      </c>
      <c r="J13" s="57">
        <v>0</v>
      </c>
      <c r="K13" s="58">
        <v>0</v>
      </c>
      <c r="L13" s="59">
        <v>0</v>
      </c>
      <c r="M13" s="60"/>
      <c r="N13" s="61"/>
      <c r="O13" s="61"/>
      <c r="P13" s="61"/>
      <c r="Q13" s="62"/>
      <c r="R13" s="62"/>
      <c r="S13" s="62"/>
      <c r="T13" s="63"/>
    </row>
    <row r="14" spans="1:21" s="64" customFormat="1" ht="16" customHeight="1" outlineLevel="2" x14ac:dyDescent="0.35">
      <c r="A14" s="51"/>
      <c r="B14" s="52"/>
      <c r="C14" s="53" t="s">
        <v>31</v>
      </c>
      <c r="D14" s="54" t="s">
        <v>27</v>
      </c>
      <c r="E14" s="55"/>
      <c r="F14" s="65">
        <f>SUM(G14:L14)</f>
        <v>13.75</v>
      </c>
      <c r="G14" s="57">
        <v>0</v>
      </c>
      <c r="H14" s="57">
        <v>1.25</v>
      </c>
      <c r="I14" s="57">
        <v>3</v>
      </c>
      <c r="J14" s="57">
        <v>3.5</v>
      </c>
      <c r="K14" s="57">
        <v>4</v>
      </c>
      <c r="L14" s="67">
        <v>2</v>
      </c>
      <c r="M14" s="60"/>
      <c r="N14" s="61"/>
      <c r="O14" s="61"/>
      <c r="P14" s="61"/>
      <c r="Q14" s="62"/>
      <c r="R14" s="62"/>
      <c r="S14" s="62"/>
      <c r="T14" s="63"/>
    </row>
    <row r="15" spans="1:21" s="64" customFormat="1" ht="16" customHeight="1" outlineLevel="2" thickBot="1" x14ac:dyDescent="0.4">
      <c r="A15" s="51"/>
      <c r="B15" s="68"/>
      <c r="C15" s="69"/>
      <c r="D15" s="70"/>
      <c r="E15" s="71"/>
      <c r="F15" s="72"/>
      <c r="G15" s="73"/>
      <c r="H15" s="73"/>
      <c r="I15" s="73"/>
      <c r="J15" s="73"/>
      <c r="K15" s="74"/>
      <c r="L15" s="75"/>
      <c r="M15" s="76"/>
      <c r="N15" s="77"/>
      <c r="O15" s="77"/>
      <c r="P15" s="77"/>
      <c r="Q15" s="78"/>
      <c r="R15" s="78"/>
      <c r="S15" s="78"/>
      <c r="T15" s="79"/>
    </row>
    <row r="16" spans="1:21" ht="16" customHeight="1" thickBot="1" x14ac:dyDescent="0.4">
      <c r="A16" s="80"/>
      <c r="B16" s="39"/>
      <c r="C16" s="81" t="s">
        <v>32</v>
      </c>
      <c r="D16" s="41" t="s">
        <v>27</v>
      </c>
      <c r="E16" s="42">
        <v>4.4000000000000004</v>
      </c>
      <c r="F16" s="43">
        <f>SUM(G16:L16)</f>
        <v>4.4000000000000004</v>
      </c>
      <c r="G16" s="44">
        <f t="shared" ref="G16:L16" si="1">SUM(G17:G18)</f>
        <v>0.4</v>
      </c>
      <c r="H16" s="82">
        <f t="shared" si="1"/>
        <v>0</v>
      </c>
      <c r="I16" s="82">
        <f t="shared" si="1"/>
        <v>1</v>
      </c>
      <c r="J16" s="82">
        <f t="shared" si="1"/>
        <v>1.5</v>
      </c>
      <c r="K16" s="82">
        <f t="shared" si="1"/>
        <v>1.5</v>
      </c>
      <c r="L16" s="83">
        <f t="shared" si="1"/>
        <v>0</v>
      </c>
      <c r="M16" s="47">
        <v>2</v>
      </c>
      <c r="N16" s="48"/>
      <c r="O16" s="48">
        <v>2.4</v>
      </c>
      <c r="P16" s="48"/>
      <c r="Q16" s="48"/>
      <c r="R16" s="49"/>
      <c r="S16" s="49"/>
      <c r="T16" s="50"/>
    </row>
    <row r="17" spans="1:20" s="64" customFormat="1" outlineLevel="1" x14ac:dyDescent="0.35">
      <c r="A17" s="51"/>
      <c r="B17" s="52"/>
      <c r="C17" s="53" t="s">
        <v>33</v>
      </c>
      <c r="D17" s="54">
        <v>43344</v>
      </c>
      <c r="E17" s="55">
        <v>0.6</v>
      </c>
      <c r="F17" s="56">
        <f>SUM(G17:L17)</f>
        <v>0.4</v>
      </c>
      <c r="G17" s="57">
        <v>0.4</v>
      </c>
      <c r="H17" s="57">
        <v>0</v>
      </c>
      <c r="I17" s="57">
        <v>0</v>
      </c>
      <c r="J17" s="57">
        <v>0</v>
      </c>
      <c r="K17" s="58">
        <v>0</v>
      </c>
      <c r="L17" s="59">
        <v>0</v>
      </c>
      <c r="M17" s="60"/>
      <c r="N17" s="61"/>
      <c r="O17" s="61"/>
      <c r="P17" s="61"/>
      <c r="Q17" s="61"/>
      <c r="R17" s="62"/>
      <c r="S17" s="62"/>
      <c r="T17" s="63"/>
    </row>
    <row r="18" spans="1:20" s="64" customFormat="1" ht="16" customHeight="1" outlineLevel="1" x14ac:dyDescent="0.35">
      <c r="A18" s="51"/>
      <c r="B18" s="52"/>
      <c r="C18" s="53" t="s">
        <v>34</v>
      </c>
      <c r="D18" s="54" t="s">
        <v>27</v>
      </c>
      <c r="E18" s="55"/>
      <c r="F18" s="65">
        <f>SUM(G18:L18)</f>
        <v>4</v>
      </c>
      <c r="G18" s="57">
        <v>0</v>
      </c>
      <c r="H18" s="57">
        <v>0</v>
      </c>
      <c r="I18" s="57">
        <f>2-1</f>
        <v>1</v>
      </c>
      <c r="J18" s="57">
        <f>2-0.5</f>
        <v>1.5</v>
      </c>
      <c r="K18" s="57">
        <f>2-0.5</f>
        <v>1.5</v>
      </c>
      <c r="L18" s="67">
        <v>0</v>
      </c>
      <c r="M18" s="60"/>
      <c r="N18" s="61"/>
      <c r="O18" s="61"/>
      <c r="P18" s="61"/>
      <c r="Q18" s="61"/>
      <c r="R18" s="62"/>
      <c r="S18" s="62"/>
      <c r="T18" s="63"/>
    </row>
    <row r="19" spans="1:20" s="64" customFormat="1" ht="16" customHeight="1" outlineLevel="1" thickBot="1" x14ac:dyDescent="0.4">
      <c r="A19" s="51"/>
      <c r="B19" s="68"/>
      <c r="C19" s="69"/>
      <c r="D19" s="84"/>
      <c r="E19" s="85"/>
      <c r="F19" s="86"/>
      <c r="G19" s="87"/>
      <c r="H19" s="87"/>
      <c r="I19" s="87"/>
      <c r="J19" s="88"/>
      <c r="K19" s="89"/>
      <c r="L19" s="90"/>
      <c r="M19" s="76"/>
      <c r="N19" s="77"/>
      <c r="O19" s="77"/>
      <c r="P19" s="77"/>
      <c r="Q19" s="77"/>
      <c r="R19" s="78"/>
      <c r="S19" s="78"/>
      <c r="T19" s="79"/>
    </row>
    <row r="20" spans="1:20" s="17" customFormat="1" ht="16" customHeight="1" thickBot="1" x14ac:dyDescent="0.4">
      <c r="A20" s="91"/>
      <c r="B20" s="92"/>
      <c r="C20" s="93" t="s">
        <v>35</v>
      </c>
      <c r="D20" s="94" t="s">
        <v>27</v>
      </c>
      <c r="E20" s="95">
        <v>15.8</v>
      </c>
      <c r="F20" s="43">
        <f>SUM(G20:L20)</f>
        <v>15.799999999999999</v>
      </c>
      <c r="G20" s="44">
        <f t="shared" ref="G20:O20" si="2">SUM(G21:G23)</f>
        <v>1.6</v>
      </c>
      <c r="H20" s="82">
        <f t="shared" si="2"/>
        <v>7.6</v>
      </c>
      <c r="I20" s="82">
        <f t="shared" si="2"/>
        <v>2.5999999999999996</v>
      </c>
      <c r="J20" s="82">
        <f t="shared" si="2"/>
        <v>1</v>
      </c>
      <c r="K20" s="82">
        <f t="shared" si="2"/>
        <v>2</v>
      </c>
      <c r="L20" s="83">
        <f t="shared" si="2"/>
        <v>1</v>
      </c>
      <c r="M20" s="96"/>
      <c r="N20" s="97"/>
      <c r="O20" s="97">
        <f t="shared" si="2"/>
        <v>15.8</v>
      </c>
      <c r="P20" s="97"/>
      <c r="Q20" s="97"/>
      <c r="R20" s="97"/>
      <c r="S20" s="97"/>
      <c r="T20" s="98"/>
    </row>
    <row r="21" spans="1:20" s="64" customFormat="1" ht="16" customHeight="1" outlineLevel="2" x14ac:dyDescent="0.35">
      <c r="A21" s="51"/>
      <c r="B21" s="52"/>
      <c r="C21" s="99" t="s">
        <v>36</v>
      </c>
      <c r="D21" s="100">
        <v>44075</v>
      </c>
      <c r="E21" s="101">
        <v>2.6</v>
      </c>
      <c r="F21" s="56">
        <f>SUM(G21:L21)</f>
        <v>2.5999999999999996</v>
      </c>
      <c r="G21" s="57">
        <v>0</v>
      </c>
      <c r="H21" s="57">
        <v>0.3</v>
      </c>
      <c r="I21" s="57">
        <v>2.2999999999999998</v>
      </c>
      <c r="J21" s="57">
        <v>0</v>
      </c>
      <c r="K21" s="58">
        <v>0</v>
      </c>
      <c r="L21" s="59">
        <v>0</v>
      </c>
      <c r="M21" s="102"/>
      <c r="N21" s="61"/>
      <c r="O21" s="61">
        <f>+E21</f>
        <v>2.6</v>
      </c>
      <c r="P21" s="61"/>
      <c r="Q21" s="61"/>
      <c r="R21" s="62"/>
      <c r="S21" s="62"/>
      <c r="T21" s="63"/>
    </row>
    <row r="22" spans="1:20" s="64" customFormat="1" ht="16" customHeight="1" outlineLevel="2" x14ac:dyDescent="0.35">
      <c r="A22" s="51"/>
      <c r="B22" s="52"/>
      <c r="C22" s="99" t="s">
        <v>37</v>
      </c>
      <c r="D22" s="100">
        <v>43344</v>
      </c>
      <c r="E22" s="101">
        <v>8.9</v>
      </c>
      <c r="F22" s="65">
        <f>SUM(G22:L22)</f>
        <v>8.9</v>
      </c>
      <c r="G22" s="57">
        <v>1.6</v>
      </c>
      <c r="H22" s="57">
        <v>7.3</v>
      </c>
      <c r="I22" s="57">
        <v>0</v>
      </c>
      <c r="J22" s="57">
        <v>0</v>
      </c>
      <c r="K22" s="58">
        <v>0</v>
      </c>
      <c r="L22" s="59">
        <v>0</v>
      </c>
      <c r="M22" s="102"/>
      <c r="N22" s="61"/>
      <c r="O22" s="61">
        <f>+E22</f>
        <v>8.9</v>
      </c>
      <c r="P22" s="61"/>
      <c r="Q22" s="61"/>
      <c r="R22" s="62"/>
      <c r="S22" s="62"/>
      <c r="T22" s="63"/>
    </row>
    <row r="23" spans="1:20" s="64" customFormat="1" ht="16" customHeight="1" outlineLevel="2" thickBot="1" x14ac:dyDescent="0.4">
      <c r="A23" s="51"/>
      <c r="B23" s="103"/>
      <c r="C23" s="104" t="s">
        <v>38</v>
      </c>
      <c r="D23" s="105" t="s">
        <v>27</v>
      </c>
      <c r="E23" s="106">
        <v>3.3</v>
      </c>
      <c r="F23" s="107">
        <f>SUM(G23:L23)</f>
        <v>4.3</v>
      </c>
      <c r="G23" s="108">
        <v>0</v>
      </c>
      <c r="H23" s="108">
        <f>(0.4+1)-1.4</f>
        <v>0</v>
      </c>
      <c r="I23" s="108">
        <v>0.3</v>
      </c>
      <c r="J23" s="108">
        <f>2.5-1.5</f>
        <v>1</v>
      </c>
      <c r="K23" s="109">
        <f>2.5-0.5</f>
        <v>2</v>
      </c>
      <c r="L23" s="110">
        <v>1</v>
      </c>
      <c r="M23" s="111"/>
      <c r="N23" s="112"/>
      <c r="O23" s="112">
        <f>F23</f>
        <v>4.3</v>
      </c>
      <c r="P23" s="112"/>
      <c r="Q23" s="112"/>
      <c r="R23" s="113"/>
      <c r="S23" s="113"/>
      <c r="T23" s="114"/>
    </row>
    <row r="24" spans="1:20" s="64" customFormat="1" ht="15.75" customHeight="1" thickBot="1" x14ac:dyDescent="0.4">
      <c r="A24" s="51"/>
      <c r="B24" s="115"/>
      <c r="C24" s="116"/>
      <c r="D24" s="117"/>
      <c r="E24" s="118"/>
      <c r="F24" s="119"/>
      <c r="G24" s="119"/>
      <c r="H24" s="119"/>
      <c r="I24" s="119"/>
      <c r="J24" s="119"/>
      <c r="K24" s="120"/>
      <c r="L24" s="121"/>
      <c r="M24" s="122"/>
      <c r="N24" s="119"/>
      <c r="O24" s="119"/>
      <c r="P24" s="119"/>
      <c r="Q24" s="119"/>
      <c r="R24" s="119"/>
      <c r="S24" s="119"/>
      <c r="T24" s="123"/>
    </row>
    <row r="25" spans="1:20" ht="16" customHeight="1" thickBot="1" x14ac:dyDescent="0.4">
      <c r="A25" s="80"/>
      <c r="B25" s="126"/>
      <c r="C25" s="127" t="s">
        <v>39</v>
      </c>
      <c r="D25" s="128"/>
      <c r="E25" s="129"/>
      <c r="F25" s="130">
        <f>SUM(G25:K25)</f>
        <v>15</v>
      </c>
      <c r="G25" s="296">
        <f t="shared" ref="G25:S25" si="3">SUM(G26:G30)</f>
        <v>7.1</v>
      </c>
      <c r="H25" s="125">
        <f t="shared" si="3"/>
        <v>7.9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297">
        <f>SUM(L26:L30)</f>
        <v>0</v>
      </c>
      <c r="M25" s="298"/>
      <c r="N25" s="299"/>
      <c r="O25" s="299">
        <v>7</v>
      </c>
      <c r="P25" s="299"/>
      <c r="Q25" s="299">
        <f t="shared" si="3"/>
        <v>3</v>
      </c>
      <c r="R25" s="299"/>
      <c r="S25" s="299">
        <f t="shared" si="3"/>
        <v>5</v>
      </c>
      <c r="T25" s="300"/>
    </row>
    <row r="26" spans="1:20" s="64" customFormat="1" ht="16" customHeight="1" x14ac:dyDescent="0.35">
      <c r="A26" s="51"/>
      <c r="B26" s="52"/>
      <c r="C26" s="131" t="s">
        <v>40</v>
      </c>
      <c r="D26" s="132">
        <v>43344</v>
      </c>
      <c r="E26" s="133">
        <v>0.6</v>
      </c>
      <c r="F26" s="134">
        <f t="shared" ref="F26:F51" si="4">SUM(G26:K26)</f>
        <v>0.6</v>
      </c>
      <c r="G26" s="135">
        <v>0.1</v>
      </c>
      <c r="H26" s="135">
        <v>0.5</v>
      </c>
      <c r="I26" s="136"/>
      <c r="J26" s="136"/>
      <c r="K26" s="136"/>
      <c r="L26" s="137"/>
      <c r="M26" s="138"/>
      <c r="N26" s="139"/>
      <c r="O26" s="139">
        <f>G26</f>
        <v>0.1</v>
      </c>
      <c r="P26" s="139"/>
      <c r="Q26" s="139"/>
      <c r="R26" s="140"/>
      <c r="S26" s="140"/>
      <c r="T26" s="141"/>
    </row>
    <row r="27" spans="1:20" s="64" customFormat="1" ht="16" customHeight="1" x14ac:dyDescent="0.35">
      <c r="A27" s="51"/>
      <c r="B27" s="52"/>
      <c r="C27" s="131" t="s">
        <v>41</v>
      </c>
      <c r="D27" s="132">
        <v>43727</v>
      </c>
      <c r="E27" s="133">
        <v>1.9</v>
      </c>
      <c r="F27" s="142">
        <f t="shared" si="4"/>
        <v>1.9</v>
      </c>
      <c r="G27" s="135">
        <v>0.2</v>
      </c>
      <c r="H27" s="135">
        <v>1.7</v>
      </c>
      <c r="I27" s="136"/>
      <c r="J27" s="136"/>
      <c r="K27" s="136"/>
      <c r="L27" s="137"/>
      <c r="M27" s="138"/>
      <c r="N27" s="139"/>
      <c r="O27" s="139">
        <f>E27-S27</f>
        <v>0.5</v>
      </c>
      <c r="P27" s="139"/>
      <c r="Q27" s="139"/>
      <c r="R27" s="140"/>
      <c r="S27" s="140">
        <v>1.4</v>
      </c>
      <c r="T27" s="141"/>
    </row>
    <row r="28" spans="1:20" s="64" customFormat="1" ht="16" customHeight="1" x14ac:dyDescent="0.35">
      <c r="A28" s="51"/>
      <c r="B28" s="52"/>
      <c r="C28" s="131" t="s">
        <v>42</v>
      </c>
      <c r="D28" s="132">
        <v>43344</v>
      </c>
      <c r="E28" s="133">
        <f>9+1</f>
        <v>10</v>
      </c>
      <c r="F28" s="142">
        <f t="shared" si="4"/>
        <v>10</v>
      </c>
      <c r="G28" s="135">
        <v>4.3</v>
      </c>
      <c r="H28" s="135">
        <v>5.7</v>
      </c>
      <c r="I28" s="136"/>
      <c r="J28" s="136"/>
      <c r="K28" s="136"/>
      <c r="L28" s="137"/>
      <c r="M28" s="138"/>
      <c r="N28" s="139"/>
      <c r="O28" s="139">
        <f>3+0.8+0.9</f>
        <v>4.7</v>
      </c>
      <c r="P28" s="139"/>
      <c r="Q28" s="139">
        <v>3</v>
      </c>
      <c r="R28" s="140"/>
      <c r="S28" s="140">
        <f>0.7+1.1</f>
        <v>1.8</v>
      </c>
      <c r="T28" s="141"/>
    </row>
    <row r="29" spans="1:20" s="64" customFormat="1" ht="16" customHeight="1" x14ac:dyDescent="0.35">
      <c r="A29" s="51"/>
      <c r="B29" s="52"/>
      <c r="C29" s="131" t="s">
        <v>43</v>
      </c>
      <c r="D29" s="132">
        <v>42979</v>
      </c>
      <c r="E29" s="133">
        <v>1.9</v>
      </c>
      <c r="F29" s="142">
        <f t="shared" si="4"/>
        <v>0.7</v>
      </c>
      <c r="G29" s="135">
        <v>0.7</v>
      </c>
      <c r="H29" s="135"/>
      <c r="I29" s="135"/>
      <c r="J29" s="136"/>
      <c r="K29" s="136"/>
      <c r="L29" s="137"/>
      <c r="M29" s="143"/>
      <c r="N29" s="139"/>
      <c r="O29" s="139"/>
      <c r="P29" s="139"/>
      <c r="Q29" s="139"/>
      <c r="R29" s="140"/>
      <c r="S29" s="140">
        <v>0.7</v>
      </c>
      <c r="T29" s="141"/>
    </row>
    <row r="30" spans="1:20" s="64" customFormat="1" ht="16" customHeight="1" thickBot="1" x14ac:dyDescent="0.4">
      <c r="A30" s="51"/>
      <c r="B30" s="103"/>
      <c r="C30" s="144" t="s">
        <v>44</v>
      </c>
      <c r="D30" s="145">
        <v>43344</v>
      </c>
      <c r="E30" s="146">
        <v>2.2999999999999998</v>
      </c>
      <c r="F30" s="147">
        <f t="shared" si="4"/>
        <v>1.8</v>
      </c>
      <c r="G30" s="148">
        <v>1.8</v>
      </c>
      <c r="H30" s="148"/>
      <c r="I30" s="148"/>
      <c r="J30" s="148"/>
      <c r="K30" s="149"/>
      <c r="L30" s="150"/>
      <c r="M30" s="151"/>
      <c r="N30" s="152"/>
      <c r="O30" s="152">
        <v>1.2</v>
      </c>
      <c r="P30" s="152"/>
      <c r="Q30" s="152"/>
      <c r="R30" s="153"/>
      <c r="S30" s="153">
        <v>1.1000000000000001</v>
      </c>
      <c r="T30" s="154"/>
    </row>
    <row r="31" spans="1:20" ht="16" hidden="1" customHeight="1" x14ac:dyDescent="0.35">
      <c r="A31" s="80"/>
      <c r="B31" s="155"/>
      <c r="C31" s="156"/>
      <c r="D31" s="157"/>
      <c r="E31" s="158"/>
      <c r="F31" s="159"/>
      <c r="G31" s="160"/>
      <c r="H31" s="160"/>
      <c r="I31" s="160"/>
      <c r="J31" s="160"/>
      <c r="K31" s="161"/>
      <c r="L31" s="162"/>
      <c r="M31" s="163"/>
      <c r="N31" s="160"/>
      <c r="O31" s="160"/>
      <c r="P31" s="160"/>
      <c r="Q31" s="160"/>
      <c r="R31" s="160"/>
      <c r="S31" s="160"/>
      <c r="T31" s="164"/>
    </row>
    <row r="32" spans="1:20" ht="16" hidden="1" customHeight="1" thickBot="1" x14ac:dyDescent="0.4">
      <c r="A32" s="80"/>
      <c r="B32" s="126"/>
      <c r="C32" s="127"/>
      <c r="D32" s="165"/>
      <c r="E32" s="166"/>
      <c r="F32" s="124"/>
      <c r="G32" s="125"/>
      <c r="H32" s="125"/>
      <c r="I32" s="167"/>
      <c r="J32" s="167"/>
      <c r="K32" s="168"/>
      <c r="L32" s="169"/>
      <c r="M32" s="170"/>
      <c r="N32" s="171"/>
      <c r="O32" s="171"/>
      <c r="P32" s="171"/>
      <c r="Q32" s="171"/>
      <c r="R32" s="172"/>
      <c r="S32" s="172"/>
      <c r="T32" s="173"/>
    </row>
    <row r="33" spans="1:20" ht="16" customHeight="1" thickBot="1" x14ac:dyDescent="0.4">
      <c r="A33" s="80"/>
      <c r="B33" s="126"/>
      <c r="C33" s="127" t="s">
        <v>45</v>
      </c>
      <c r="D33" s="165"/>
      <c r="E33" s="174"/>
      <c r="F33" s="130">
        <f>SUM(G33:K33)</f>
        <v>10.399999999999999</v>
      </c>
      <c r="G33" s="44">
        <f t="shared" ref="G33:P33" si="5">SUM(G34:G37)</f>
        <v>6.1</v>
      </c>
      <c r="H33" s="82">
        <f t="shared" si="5"/>
        <v>3.6</v>
      </c>
      <c r="I33" s="82">
        <f t="shared" si="5"/>
        <v>0.7</v>
      </c>
      <c r="J33" s="82">
        <f t="shared" si="5"/>
        <v>0</v>
      </c>
      <c r="K33" s="82">
        <f t="shared" si="5"/>
        <v>0</v>
      </c>
      <c r="L33" s="83">
        <f>SUM(L34:L37)</f>
        <v>0</v>
      </c>
      <c r="M33" s="96">
        <f t="shared" si="5"/>
        <v>2</v>
      </c>
      <c r="N33" s="97"/>
      <c r="O33" s="97">
        <f t="shared" si="5"/>
        <v>2.8</v>
      </c>
      <c r="P33" s="97">
        <f t="shared" si="5"/>
        <v>5.6</v>
      </c>
      <c r="Q33" s="97"/>
      <c r="R33" s="97"/>
      <c r="S33" s="97"/>
      <c r="T33" s="98"/>
    </row>
    <row r="34" spans="1:20" hidden="1" x14ac:dyDescent="0.35">
      <c r="A34" s="80"/>
      <c r="B34" s="126"/>
      <c r="C34" s="131" t="s">
        <v>46</v>
      </c>
      <c r="D34" s="132">
        <v>43344</v>
      </c>
      <c r="E34" s="133">
        <v>0</v>
      </c>
      <c r="F34" s="134">
        <f t="shared" si="4"/>
        <v>0</v>
      </c>
      <c r="G34" s="135"/>
      <c r="H34" s="136"/>
      <c r="I34" s="136"/>
      <c r="J34" s="136"/>
      <c r="K34" s="136"/>
      <c r="L34" s="137"/>
      <c r="M34" s="175"/>
      <c r="N34" s="139"/>
      <c r="O34" s="139"/>
      <c r="P34" s="139"/>
      <c r="Q34" s="139"/>
      <c r="R34" s="140"/>
      <c r="S34" s="140"/>
      <c r="T34" s="141"/>
    </row>
    <row r="35" spans="1:20" ht="16" customHeight="1" x14ac:dyDescent="0.35">
      <c r="A35" s="80"/>
      <c r="B35" s="126"/>
      <c r="C35" s="176" t="s">
        <v>47</v>
      </c>
      <c r="D35" s="177">
        <v>43678</v>
      </c>
      <c r="E35" s="178">
        <v>4.4000000000000004</v>
      </c>
      <c r="F35" s="142">
        <f t="shared" si="4"/>
        <v>4.4000000000000004</v>
      </c>
      <c r="G35" s="135">
        <f>0.5-0.4</f>
        <v>9.9999999999999978E-2</v>
      </c>
      <c r="H35" s="135">
        <f>3.4+0.2</f>
        <v>3.6</v>
      </c>
      <c r="I35" s="135">
        <f>0.5+0.2</f>
        <v>0.7</v>
      </c>
      <c r="J35" s="135"/>
      <c r="K35" s="136"/>
      <c r="L35" s="137"/>
      <c r="M35" s="179">
        <v>2</v>
      </c>
      <c r="N35" s="139"/>
      <c r="O35" s="139">
        <v>2.4</v>
      </c>
      <c r="P35" s="139"/>
      <c r="Q35" s="139"/>
      <c r="R35" s="140"/>
      <c r="S35" s="140"/>
      <c r="T35" s="141"/>
    </row>
    <row r="36" spans="1:20" ht="16" customHeight="1" x14ac:dyDescent="0.35">
      <c r="A36" s="38"/>
      <c r="B36" s="126"/>
      <c r="C36" s="176" t="s">
        <v>48</v>
      </c>
      <c r="D36" s="177">
        <v>42979</v>
      </c>
      <c r="E36" s="178">
        <v>33</v>
      </c>
      <c r="F36" s="142">
        <f t="shared" si="4"/>
        <v>5.6</v>
      </c>
      <c r="G36" s="135">
        <v>5.6</v>
      </c>
      <c r="H36" s="135"/>
      <c r="I36" s="135"/>
      <c r="J36" s="135"/>
      <c r="K36" s="136"/>
      <c r="L36" s="137"/>
      <c r="M36" s="138"/>
      <c r="N36" s="139"/>
      <c r="O36" s="139"/>
      <c r="P36" s="139">
        <v>5.6</v>
      </c>
      <c r="Q36" s="139"/>
      <c r="R36" s="140"/>
      <c r="S36" s="140"/>
      <c r="T36" s="141"/>
    </row>
    <row r="37" spans="1:20" s="184" customFormat="1" ht="16" customHeight="1" thickBot="1" x14ac:dyDescent="0.4">
      <c r="A37" s="38"/>
      <c r="B37" s="180"/>
      <c r="C37" s="144" t="s">
        <v>49</v>
      </c>
      <c r="D37" s="145" t="s">
        <v>27</v>
      </c>
      <c r="E37" s="146">
        <v>0.4</v>
      </c>
      <c r="F37" s="147">
        <f t="shared" si="4"/>
        <v>0.39999999999999991</v>
      </c>
      <c r="G37" s="148">
        <f>1.5-1.1</f>
        <v>0.39999999999999991</v>
      </c>
      <c r="H37" s="148"/>
      <c r="I37" s="148"/>
      <c r="J37" s="148"/>
      <c r="K37" s="181"/>
      <c r="L37" s="182"/>
      <c r="M37" s="183"/>
      <c r="N37" s="152"/>
      <c r="O37" s="152">
        <v>0.4</v>
      </c>
      <c r="P37" s="152"/>
      <c r="Q37" s="152"/>
      <c r="R37" s="153"/>
      <c r="S37" s="153"/>
      <c r="T37" s="154"/>
    </row>
    <row r="38" spans="1:20" s="184" customFormat="1" ht="16" hidden="1" customHeight="1" x14ac:dyDescent="0.35">
      <c r="A38" s="38"/>
      <c r="B38" s="185"/>
      <c r="C38" s="186"/>
      <c r="D38" s="187"/>
      <c r="E38" s="188"/>
      <c r="F38" s="189"/>
      <c r="G38" s="190"/>
      <c r="H38" s="190"/>
      <c r="I38" s="190"/>
      <c r="J38" s="190"/>
      <c r="K38" s="191"/>
      <c r="L38" s="192"/>
      <c r="M38" s="193"/>
      <c r="N38" s="194"/>
      <c r="O38" s="194"/>
      <c r="P38" s="194"/>
      <c r="Q38" s="194"/>
      <c r="R38" s="195"/>
      <c r="S38" s="195"/>
      <c r="T38" s="196"/>
    </row>
    <row r="39" spans="1:20" s="184" customFormat="1" ht="16" customHeight="1" thickBot="1" x14ac:dyDescent="0.4">
      <c r="A39" s="38"/>
      <c r="B39" s="197"/>
      <c r="C39" s="198" t="s">
        <v>50</v>
      </c>
      <c r="D39" s="199"/>
      <c r="E39" s="200">
        <f>SUM(E25:E37)+E20+E16+E10</f>
        <v>91.7</v>
      </c>
      <c r="F39" s="201">
        <f>SUM(G39:L39)</f>
        <v>61.28</v>
      </c>
      <c r="G39" s="202">
        <f t="shared" ref="G39:M39" si="6">G33+G25+G20+G16+G10</f>
        <v>16.38</v>
      </c>
      <c r="H39" s="203">
        <f t="shared" si="6"/>
        <v>21.1</v>
      </c>
      <c r="I39" s="203">
        <f t="shared" si="6"/>
        <v>7.3</v>
      </c>
      <c r="J39" s="203">
        <f t="shared" si="6"/>
        <v>6</v>
      </c>
      <c r="K39" s="203">
        <f t="shared" si="6"/>
        <v>7.5</v>
      </c>
      <c r="L39" s="204">
        <f t="shared" si="6"/>
        <v>3</v>
      </c>
      <c r="M39" s="205">
        <f t="shared" si="6"/>
        <v>6</v>
      </c>
      <c r="N39" s="203"/>
      <c r="O39" s="203">
        <f>O33+O25+O20+O16+O10</f>
        <v>37.200000000000003</v>
      </c>
      <c r="P39" s="203">
        <f>P33+P25+P20+P16+P10</f>
        <v>5.6</v>
      </c>
      <c r="Q39" s="203">
        <f>Q33+Q25+Q20+Q16+Q10</f>
        <v>7.5</v>
      </c>
      <c r="R39" s="203"/>
      <c r="S39" s="203">
        <f>S33+S25+S20+S16+S10</f>
        <v>5</v>
      </c>
      <c r="T39" s="206"/>
    </row>
    <row r="40" spans="1:20" s="184" customFormat="1" ht="16" customHeight="1" x14ac:dyDescent="0.35">
      <c r="A40" s="38"/>
      <c r="B40" s="207"/>
      <c r="C40" s="208"/>
      <c r="D40" s="209"/>
      <c r="E40" s="209"/>
      <c r="F40" s="209"/>
      <c r="G40" s="209"/>
      <c r="H40" s="210"/>
      <c r="I40" s="210"/>
      <c r="J40" s="210"/>
      <c r="K40" s="211"/>
      <c r="L40" s="211"/>
      <c r="M40" s="212"/>
      <c r="N40" s="213"/>
      <c r="O40" s="213"/>
      <c r="P40" s="213"/>
      <c r="Q40" s="213"/>
      <c r="R40" s="214"/>
      <c r="S40" s="214"/>
      <c r="T40" s="215"/>
    </row>
    <row r="41" spans="1:20" s="184" customFormat="1" ht="16" customHeight="1" x14ac:dyDescent="0.35">
      <c r="A41" s="38"/>
      <c r="B41" s="216" t="s">
        <v>51</v>
      </c>
      <c r="C41" s="217"/>
      <c r="D41" s="218"/>
      <c r="E41" s="219"/>
      <c r="F41" s="219"/>
      <c r="G41" s="219"/>
      <c r="H41" s="220"/>
      <c r="I41" s="220"/>
      <c r="J41" s="220"/>
      <c r="K41" s="221"/>
      <c r="L41" s="222"/>
      <c r="M41" s="223"/>
      <c r="N41" s="224"/>
      <c r="O41" s="224"/>
      <c r="P41" s="224"/>
      <c r="Q41" s="224"/>
      <c r="R41" s="225"/>
      <c r="S41" s="225"/>
      <c r="T41" s="226"/>
    </row>
    <row r="42" spans="1:20" s="17" customFormat="1" ht="16" customHeight="1" x14ac:dyDescent="0.35">
      <c r="A42" s="91"/>
      <c r="B42" s="227"/>
      <c r="C42" s="228" t="s">
        <v>52</v>
      </c>
      <c r="D42" s="229" t="s">
        <v>27</v>
      </c>
      <c r="E42" s="230">
        <v>11.7</v>
      </c>
      <c r="F42" s="231">
        <f>SUM(G42:L42)</f>
        <v>12.329999999999998</v>
      </c>
      <c r="G42" s="232">
        <v>0.63</v>
      </c>
      <c r="H42" s="232">
        <f>5.2-0.4</f>
        <v>4.8</v>
      </c>
      <c r="I42" s="232">
        <v>3</v>
      </c>
      <c r="J42" s="232">
        <v>1.5</v>
      </c>
      <c r="K42" s="233">
        <v>1.2</v>
      </c>
      <c r="L42" s="234">
        <v>1.2</v>
      </c>
      <c r="M42" s="235"/>
      <c r="N42" s="236"/>
      <c r="O42" s="236">
        <f>F42</f>
        <v>12.329999999999998</v>
      </c>
      <c r="P42" s="236"/>
      <c r="Q42" s="236"/>
      <c r="R42" s="237"/>
      <c r="S42" s="237"/>
      <c r="T42" s="238"/>
    </row>
    <row r="43" spans="1:20" s="64" customFormat="1" ht="16" customHeight="1" outlineLevel="1" x14ac:dyDescent="0.35">
      <c r="A43" s="51"/>
      <c r="B43" s="239"/>
      <c r="C43" s="240" t="s">
        <v>53</v>
      </c>
      <c r="D43" s="241"/>
      <c r="E43" s="242"/>
      <c r="F43" s="243">
        <f t="shared" si="4"/>
        <v>0</v>
      </c>
      <c r="G43" s="244">
        <v>0</v>
      </c>
      <c r="H43" s="244"/>
      <c r="I43" s="244"/>
      <c r="J43" s="244"/>
      <c r="K43" s="245"/>
      <c r="L43" s="246"/>
      <c r="M43" s="247"/>
      <c r="N43" s="248"/>
      <c r="O43" s="248"/>
      <c r="P43" s="248"/>
      <c r="Q43" s="248"/>
      <c r="R43" s="249"/>
      <c r="S43" s="249"/>
      <c r="T43" s="250"/>
    </row>
    <row r="44" spans="1:20" s="64" customFormat="1" ht="16" customHeight="1" outlineLevel="1" x14ac:dyDescent="0.35">
      <c r="A44" s="51"/>
      <c r="B44" s="239"/>
      <c r="C44" s="240" t="s">
        <v>54</v>
      </c>
      <c r="D44" s="241"/>
      <c r="E44" s="242"/>
      <c r="F44" s="243">
        <f t="shared" si="4"/>
        <v>0</v>
      </c>
      <c r="G44" s="244"/>
      <c r="H44" s="244"/>
      <c r="I44" s="244"/>
      <c r="J44" s="244"/>
      <c r="K44" s="245"/>
      <c r="L44" s="246"/>
      <c r="M44" s="247"/>
      <c r="N44" s="248"/>
      <c r="O44" s="248"/>
      <c r="P44" s="248"/>
      <c r="Q44" s="248"/>
      <c r="R44" s="249"/>
      <c r="S44" s="249"/>
      <c r="T44" s="250"/>
    </row>
    <row r="45" spans="1:20" s="64" customFormat="1" ht="16" customHeight="1" outlineLevel="1" x14ac:dyDescent="0.35">
      <c r="A45" s="51"/>
      <c r="B45" s="239"/>
      <c r="C45" s="240" t="s">
        <v>55</v>
      </c>
      <c r="D45" s="241"/>
      <c r="E45" s="242"/>
      <c r="F45" s="243">
        <f t="shared" si="4"/>
        <v>0.2</v>
      </c>
      <c r="G45" s="244"/>
      <c r="H45" s="244"/>
      <c r="I45" s="244">
        <v>0.2</v>
      </c>
      <c r="J45" s="244"/>
      <c r="K45" s="245"/>
      <c r="L45" s="246"/>
      <c r="M45" s="247"/>
      <c r="N45" s="248"/>
      <c r="O45" s="248"/>
      <c r="P45" s="248"/>
      <c r="Q45" s="248"/>
      <c r="R45" s="249"/>
      <c r="S45" s="249"/>
      <c r="T45" s="250"/>
    </row>
    <row r="46" spans="1:20" s="64" customFormat="1" ht="16" customHeight="1" outlineLevel="1" x14ac:dyDescent="0.35">
      <c r="A46" s="51"/>
      <c r="B46" s="239"/>
      <c r="C46" s="240" t="s">
        <v>56</v>
      </c>
      <c r="D46" s="241"/>
      <c r="E46" s="242"/>
      <c r="F46" s="243">
        <f t="shared" si="4"/>
        <v>0.5</v>
      </c>
      <c r="G46" s="251">
        <v>0.1</v>
      </c>
      <c r="H46" s="244">
        <v>0.4</v>
      </c>
      <c r="I46" s="244"/>
      <c r="J46" s="244"/>
      <c r="K46" s="245"/>
      <c r="L46" s="246"/>
      <c r="M46" s="247"/>
      <c r="N46" s="248"/>
      <c r="O46" s="248"/>
      <c r="P46" s="248"/>
      <c r="Q46" s="248"/>
      <c r="R46" s="249"/>
      <c r="S46" s="249"/>
      <c r="T46" s="250"/>
    </row>
    <row r="47" spans="1:20" s="64" customFormat="1" ht="16" customHeight="1" outlineLevel="1" x14ac:dyDescent="0.35">
      <c r="A47" s="51"/>
      <c r="B47" s="239"/>
      <c r="C47" s="240" t="s">
        <v>57</v>
      </c>
      <c r="D47" s="241"/>
      <c r="E47" s="242"/>
      <c r="F47" s="243">
        <f t="shared" si="4"/>
        <v>0.495</v>
      </c>
      <c r="G47" s="251">
        <v>0.125</v>
      </c>
      <c r="H47" s="244">
        <v>0.37</v>
      </c>
      <c r="I47" s="244"/>
      <c r="J47" s="244"/>
      <c r="K47" s="245"/>
      <c r="L47" s="246"/>
      <c r="M47" s="247"/>
      <c r="N47" s="248"/>
      <c r="O47" s="248"/>
      <c r="P47" s="248"/>
      <c r="Q47" s="248"/>
      <c r="R47" s="249"/>
      <c r="S47" s="249"/>
      <c r="T47" s="250"/>
    </row>
    <row r="48" spans="1:20" s="64" customFormat="1" ht="16" customHeight="1" outlineLevel="1" x14ac:dyDescent="0.35">
      <c r="A48" s="51"/>
      <c r="B48" s="239"/>
      <c r="C48" s="240" t="s">
        <v>58</v>
      </c>
      <c r="D48" s="241"/>
      <c r="E48" s="242"/>
      <c r="F48" s="243">
        <f t="shared" si="4"/>
        <v>0.3</v>
      </c>
      <c r="G48" s="244"/>
      <c r="H48" s="252"/>
      <c r="I48" s="244">
        <v>0.3</v>
      </c>
      <c r="J48" s="244"/>
      <c r="K48" s="245"/>
      <c r="L48" s="246"/>
      <c r="M48" s="247"/>
      <c r="N48" s="248"/>
      <c r="O48" s="248"/>
      <c r="P48" s="248"/>
      <c r="Q48" s="248"/>
      <c r="R48" s="249"/>
      <c r="S48" s="249"/>
      <c r="T48" s="250"/>
    </row>
    <row r="49" spans="1:25" s="64" customFormat="1" ht="16" customHeight="1" outlineLevel="1" x14ac:dyDescent="0.35">
      <c r="A49" s="51"/>
      <c r="B49" s="239"/>
      <c r="C49" s="240" t="s">
        <v>59</v>
      </c>
      <c r="D49" s="241"/>
      <c r="E49" s="242"/>
      <c r="F49" s="243">
        <f t="shared" si="4"/>
        <v>2.4</v>
      </c>
      <c r="G49" s="251">
        <v>0.4</v>
      </c>
      <c r="H49" s="244">
        <v>2</v>
      </c>
      <c r="I49" s="244"/>
      <c r="J49" s="244"/>
      <c r="K49" s="245"/>
      <c r="L49" s="246"/>
      <c r="M49" s="247"/>
      <c r="N49" s="248"/>
      <c r="O49" s="248"/>
      <c r="P49" s="249"/>
      <c r="Q49" s="248"/>
      <c r="R49" s="249"/>
      <c r="S49" s="249"/>
      <c r="T49" s="250"/>
    </row>
    <row r="50" spans="1:25" s="64" customFormat="1" ht="16" customHeight="1" outlineLevel="1" x14ac:dyDescent="0.35">
      <c r="A50" s="51"/>
      <c r="B50" s="239"/>
      <c r="C50" s="240" t="s">
        <v>60</v>
      </c>
      <c r="D50" s="241"/>
      <c r="E50" s="242"/>
      <c r="F50" s="243">
        <f t="shared" si="4"/>
        <v>0.25</v>
      </c>
      <c r="G50" s="244"/>
      <c r="H50" s="244">
        <v>0.25</v>
      </c>
      <c r="I50" s="244"/>
      <c r="J50" s="244"/>
      <c r="K50" s="245"/>
      <c r="L50" s="246"/>
      <c r="M50" s="247"/>
      <c r="N50" s="248"/>
      <c r="O50" s="248"/>
      <c r="P50" s="249"/>
      <c r="Q50" s="248"/>
      <c r="R50" s="249"/>
      <c r="S50" s="249"/>
      <c r="T50" s="250"/>
    </row>
    <row r="51" spans="1:25" s="64" customFormat="1" ht="16" customHeight="1" outlineLevel="1" x14ac:dyDescent="0.35">
      <c r="A51" s="51"/>
      <c r="B51" s="239"/>
      <c r="C51" s="240" t="s">
        <v>61</v>
      </c>
      <c r="D51" s="241"/>
      <c r="E51" s="242"/>
      <c r="F51" s="243">
        <f t="shared" si="4"/>
        <v>0.25</v>
      </c>
      <c r="G51" s="244"/>
      <c r="H51" s="252"/>
      <c r="I51" s="244">
        <v>0.25</v>
      </c>
      <c r="J51" s="244"/>
      <c r="K51" s="245"/>
      <c r="L51" s="246"/>
      <c r="M51" s="247"/>
      <c r="N51" s="248"/>
      <c r="O51" s="248"/>
      <c r="P51" s="249"/>
      <c r="Q51" s="248"/>
      <c r="R51" s="249"/>
      <c r="S51" s="249"/>
      <c r="T51" s="250"/>
    </row>
    <row r="52" spans="1:25" ht="16" customHeight="1" thickBot="1" x14ac:dyDescent="0.4">
      <c r="A52" s="80"/>
      <c r="B52" s="253"/>
      <c r="C52" s="254" t="s">
        <v>62</v>
      </c>
      <c r="D52" s="255" t="s">
        <v>27</v>
      </c>
      <c r="E52" s="256">
        <v>1.5</v>
      </c>
      <c r="F52" s="257">
        <f>SUM(G52:L52)</f>
        <v>2</v>
      </c>
      <c r="G52" s="258">
        <f>0.5*0</f>
        <v>0</v>
      </c>
      <c r="H52" s="258">
        <f>0.5*0</f>
        <v>0</v>
      </c>
      <c r="I52" s="258">
        <v>0.5</v>
      </c>
      <c r="J52" s="258">
        <v>0.5</v>
      </c>
      <c r="K52" s="259">
        <v>0.5</v>
      </c>
      <c r="L52" s="260">
        <v>0.5</v>
      </c>
      <c r="M52" s="261"/>
      <c r="N52" s="262"/>
      <c r="O52" s="262">
        <f>F52</f>
        <v>2</v>
      </c>
      <c r="P52" s="263"/>
      <c r="Q52" s="263"/>
      <c r="R52" s="264"/>
      <c r="S52" s="264"/>
      <c r="T52" s="265"/>
    </row>
    <row r="53" spans="1:25" ht="16" customHeight="1" x14ac:dyDescent="0.35">
      <c r="A53" s="80"/>
      <c r="B53" s="266"/>
      <c r="C53" s="267" t="s">
        <v>63</v>
      </c>
      <c r="D53" s="268"/>
      <c r="E53" s="269"/>
      <c r="F53" s="270">
        <f>SUM(G53:L53)</f>
        <v>14.329999999999998</v>
      </c>
      <c r="G53" s="271">
        <f t="shared" ref="G53:L53" si="7">G52+G42</f>
        <v>0.63</v>
      </c>
      <c r="H53" s="271">
        <f t="shared" si="7"/>
        <v>4.8</v>
      </c>
      <c r="I53" s="271">
        <f t="shared" si="7"/>
        <v>3.5</v>
      </c>
      <c r="J53" s="271">
        <f t="shared" si="7"/>
        <v>2</v>
      </c>
      <c r="K53" s="271">
        <f t="shared" si="7"/>
        <v>1.7</v>
      </c>
      <c r="L53" s="272">
        <f t="shared" si="7"/>
        <v>1.7</v>
      </c>
      <c r="M53" s="273"/>
      <c r="N53" s="274"/>
      <c r="O53" s="275">
        <f>SUM(O42,O52)</f>
        <v>14.329999999999998</v>
      </c>
      <c r="P53" s="274"/>
      <c r="Q53" s="274"/>
      <c r="R53" s="276"/>
      <c r="S53" s="276"/>
      <c r="T53" s="277"/>
    </row>
    <row r="54" spans="1:25" ht="16" customHeight="1" x14ac:dyDescent="0.35">
      <c r="A54" s="80"/>
      <c r="B54" s="207"/>
      <c r="C54" s="208"/>
      <c r="D54" s="209"/>
      <c r="E54" s="278"/>
      <c r="F54" s="279"/>
      <c r="G54" s="210"/>
      <c r="H54" s="210"/>
      <c r="I54" s="210"/>
      <c r="J54" s="210"/>
      <c r="K54" s="280"/>
      <c r="L54" s="280"/>
      <c r="M54" s="281"/>
      <c r="N54" s="213"/>
      <c r="O54" s="213"/>
      <c r="P54" s="213"/>
      <c r="Q54" s="213"/>
      <c r="R54" s="214"/>
      <c r="S54" s="214"/>
      <c r="T54" s="215"/>
    </row>
    <row r="55" spans="1:25" ht="16" customHeight="1" x14ac:dyDescent="0.35">
      <c r="A55" s="80"/>
      <c r="B55" s="282" t="s">
        <v>64</v>
      </c>
      <c r="C55" s="283"/>
      <c r="D55" s="284"/>
      <c r="E55" s="285"/>
      <c r="F55" s="286">
        <f>SUM(G55:L55)</f>
        <v>75.61</v>
      </c>
      <c r="G55" s="287">
        <f t="shared" ref="G55:L55" si="8">+G53+G39</f>
        <v>17.009999999999998</v>
      </c>
      <c r="H55" s="288">
        <f t="shared" si="8"/>
        <v>25.900000000000002</v>
      </c>
      <c r="I55" s="288">
        <f t="shared" si="8"/>
        <v>10.8</v>
      </c>
      <c r="J55" s="288">
        <f t="shared" si="8"/>
        <v>8</v>
      </c>
      <c r="K55" s="288">
        <f t="shared" si="8"/>
        <v>9.1999999999999993</v>
      </c>
      <c r="L55" s="289">
        <f t="shared" si="8"/>
        <v>4.7</v>
      </c>
      <c r="M55" s="290">
        <f>M39+M53</f>
        <v>6</v>
      </c>
      <c r="N55" s="291"/>
      <c r="O55" s="291">
        <f t="shared" ref="O55:S55" si="9">O39+O53</f>
        <v>51.53</v>
      </c>
      <c r="P55" s="291">
        <f t="shared" si="9"/>
        <v>5.6</v>
      </c>
      <c r="Q55" s="291">
        <f t="shared" si="9"/>
        <v>7.5</v>
      </c>
      <c r="R55" s="292"/>
      <c r="S55" s="292">
        <f t="shared" si="9"/>
        <v>5</v>
      </c>
      <c r="T55" s="293"/>
    </row>
    <row r="56" spans="1:25" s="5" customFormat="1" ht="16" customHeight="1" x14ac:dyDescent="0.35">
      <c r="A56" s="1"/>
      <c r="B56" s="1"/>
      <c r="C56" s="295"/>
      <c r="D56" s="3"/>
      <c r="E56" s="4"/>
      <c r="F56" s="294"/>
      <c r="T56" s="6"/>
      <c r="U56" s="1"/>
      <c r="V56" s="1"/>
      <c r="W56" s="1"/>
      <c r="X56" s="1"/>
      <c r="Y56" s="1"/>
    </row>
    <row r="57" spans="1:25" s="5" customFormat="1" ht="16" customHeight="1" x14ac:dyDescent="0.35">
      <c r="A57" s="1"/>
      <c r="B57" s="1"/>
      <c r="C57" s="295"/>
      <c r="D57" s="3"/>
      <c r="E57" s="4"/>
      <c r="F57" s="294"/>
      <c r="T57" s="6"/>
      <c r="U57" s="1"/>
      <c r="V57" s="1"/>
      <c r="W57" s="1"/>
      <c r="X57" s="1"/>
      <c r="Y57" s="1"/>
    </row>
    <row r="58" spans="1:25" s="5" customFormat="1" ht="16" customHeight="1" x14ac:dyDescent="0.35">
      <c r="A58" s="1"/>
      <c r="B58" s="1"/>
      <c r="C58" s="295"/>
      <c r="D58" s="3"/>
      <c r="E58" s="4"/>
      <c r="F58" s="294"/>
      <c r="T58" s="6"/>
      <c r="U58" s="1"/>
      <c r="V58" s="1"/>
      <c r="W58" s="1"/>
      <c r="X58" s="1"/>
      <c r="Y58" s="1"/>
    </row>
    <row r="59" spans="1:25" s="5" customFormat="1" x14ac:dyDescent="0.35">
      <c r="A59" s="1"/>
      <c r="B59" s="1"/>
      <c r="C59" s="295"/>
      <c r="D59" s="3"/>
      <c r="E59" s="4"/>
      <c r="F59" s="294"/>
      <c r="T59" s="6"/>
      <c r="U59" s="1"/>
      <c r="V59" s="1"/>
      <c r="W59" s="1"/>
      <c r="X59" s="1"/>
      <c r="Y59" s="1"/>
    </row>
  </sheetData>
  <mergeCells count="6">
    <mergeCell ref="M7:T7"/>
    <mergeCell ref="G7:G8"/>
    <mergeCell ref="H7:H8"/>
    <mergeCell ref="I7:I8"/>
    <mergeCell ref="J7:J8"/>
    <mergeCell ref="K7:K8"/>
  </mergeCells>
  <pageMargins left="0.3" right="0.25" top="0.16" bottom="0.34" header="0.16" footer="0.16"/>
  <pageSetup paperSize="17" scale="80" fitToWidth="2" orientation="landscape" r:id="rId1"/>
  <headerFooter>
    <oddFooter>&amp;LFile: &amp;F&amp;R&amp;D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PSU FY18-23 Capital Plan</vt:lpstr>
      <vt:lpstr>'PSU FY18-23 Capital Plan'!Print_Area</vt:lpstr>
    </vt:vector>
  </TitlesOfParts>
  <Company>Plymouth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Wilcox</dc:creator>
  <cp:lastModifiedBy>Krista McManus</cp:lastModifiedBy>
  <dcterms:created xsi:type="dcterms:W3CDTF">2018-07-31T19:57:58Z</dcterms:created>
  <dcterms:modified xsi:type="dcterms:W3CDTF">2023-07-19T13:27:50Z</dcterms:modified>
</cp:coreProperties>
</file>