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universitysystemnh-my.sharepoint.com/personal/km1625_usnh_edu/Documents/Documents/Website/Drupal/NECHE/"/>
    </mc:Choice>
  </mc:AlternateContent>
  <xr:revisionPtr revIDLastSave="0" documentId="8_{621378CD-7B76-4999-91AB-9D3EF8BB55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ril BOT Report with Fy19 Obud" sheetId="2" r:id="rId1"/>
    <sheet name="April BOT Report FY18-22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INDEX_SHEET___ASAP_Utilities" localSheetId="1">[1]Map!#REF!</definedName>
    <definedName name="___INDEX_SHEET___ASAP_Utilities" localSheetId="0">[1]Map!#REF!</definedName>
    <definedName name="___INDEX_SHEET___ASAP_Utilities">[1]Map!#REF!</definedName>
    <definedName name="_83DATE" localSheetId="1">'[2]Soc Sec - Recovery (FY2001)'!#REF!</definedName>
    <definedName name="_83DATE" localSheetId="0">'[2]Soc Sec - Recovery (FY2001)'!#REF!</definedName>
    <definedName name="_83DATE">'[2]Soc Sec - Recovery (FY2001)'!#REF!</definedName>
    <definedName name="_84DATE" localSheetId="1">'[2]Soc Sec - Recovery (FY2001)'!#REF!</definedName>
    <definedName name="_84DATE" localSheetId="0">'[2]Soc Sec - Recovery (FY2001)'!#REF!</definedName>
    <definedName name="_84DATE">'[2]Soc Sec - Recovery (FY2001)'!#REF!</definedName>
    <definedName name="_FY99" localSheetId="1">#REF!</definedName>
    <definedName name="_FY99" localSheetId="0">#REF!</definedName>
    <definedName name="_FY99">#REF!</definedName>
    <definedName name="A_DebtSvc_Yr1">'[3]Assumptions-Detail'!$R$78</definedName>
    <definedName name="A_DebtSvc_Yr2">'[3]Assumptions-Detail'!$S$78</definedName>
    <definedName name="A_DebtSvc_Yr3">'[3]Assumptions-Detail'!$T$78</definedName>
    <definedName name="A_DebtSvc_Yr4">'[3]Assumptions-Detail'!$U$78</definedName>
    <definedName name="A_DebtSvc_Yr5">'[3]Assumptions-Detail'!$V$78</definedName>
    <definedName name="aaaaaaaf" localSheetId="1">#REF!</definedName>
    <definedName name="aaaaaaaf" localSheetId="0">#REF!</definedName>
    <definedName name="aaaaaaaf">#REF!</definedName>
    <definedName name="abab" localSheetId="1">#REF!</definedName>
    <definedName name="abab" localSheetId="0">#REF!</definedName>
    <definedName name="abab">#REF!</definedName>
    <definedName name="acac" localSheetId="1">#REF!</definedName>
    <definedName name="acac" localSheetId="0">#REF!</definedName>
    <definedName name="acac">#REF!</definedName>
    <definedName name="Account_Lookup" localSheetId="1">#REF!</definedName>
    <definedName name="Account_Lookup" localSheetId="0">#REF!</definedName>
    <definedName name="Account_Lookup">#REF!</definedName>
    <definedName name="accounts">'[4]8I-8O Account Listing'!$B$3:$C$161</definedName>
    <definedName name="adad" localSheetId="1">#REF!</definedName>
    <definedName name="adad" localSheetId="0">#REF!</definedName>
    <definedName name="adad">#REF!</definedName>
    <definedName name="adj_GR_YR_5">'[3]Assumptions-Detail'!$M$65</definedName>
    <definedName name="Adj_GR_Yr2">'[3]Assumptions-Detail'!$J$65</definedName>
    <definedName name="adj_GR_YR3">'[3]Assumptions-Detail'!$K$65</definedName>
    <definedName name="adj_UG_CYPROJ">'[3]Assumptions-Detail'!$H$64</definedName>
    <definedName name="Adjunct_GR_YR1">'[5]Assumptions-Detail'!$L$86</definedName>
    <definedName name="Adjunct_GR_YR2">'[5]Assumptions-Detail'!$M$86</definedName>
    <definedName name="Adjunct_GR_YR3">'[5]Assumptions-Detail'!$N$86</definedName>
    <definedName name="Adjunct_GR_YR4">'[5]Assumptions-Detail'!$O$86</definedName>
    <definedName name="Adjunct_GR_YR5">'[5]Assumptions-Detail'!$P$86</definedName>
    <definedName name="Adjunct_UG_CYProj">'[5]Assumptions-Detail'!$J$85</definedName>
    <definedName name="Adjunct_UG_YR1">'[5]Assumptions-Detail'!$L$85</definedName>
    <definedName name="Adjunct_UG_YR2">'[5]Assumptions-Detail'!$M$85</definedName>
    <definedName name="Adjunct_UG_YR3">'[5]Assumptions-Detail'!$N$85</definedName>
    <definedName name="Adjunct_UG_YR4">'[5]Assumptions-Detail'!$O$85</definedName>
    <definedName name="Adjunct_UG_YR5">'[5]Assumptions-Detail'!$P$85</definedName>
    <definedName name="ASC_Yr1">'[5]Assumptions-Detail'!$L$101</definedName>
    <definedName name="ASC_Yr2">'[5]Assumptions-Detail'!$M$101</definedName>
    <definedName name="ASC_Yr3">'[5]Assumptions-Detail'!$N$101</definedName>
    <definedName name="ASC_Yr4">'[5]Assumptions-Detail'!$O$101</definedName>
    <definedName name="ASC_Yr5">'[5]Assumptions-Detail'!$P$101</definedName>
    <definedName name="Beg_Bal" localSheetId="1">#REF!</definedName>
    <definedName name="Beg_Bal" localSheetId="0">#REF!</definedName>
    <definedName name="Beg_Bal">#REF!</definedName>
    <definedName name="BUDPOS" localSheetId="1">#REF!</definedName>
    <definedName name="BUDPOS" localSheetId="0">#REF!</definedName>
    <definedName name="BUDPOS">#REF!</definedName>
    <definedName name="campuses" localSheetId="1">#REF!</definedName>
    <definedName name="campuses" localSheetId="0">#REF!</definedName>
    <definedName name="campuses">#REF!</definedName>
    <definedName name="Central_Svc_Chg">'[5]6U Cabinet Summary'!$M$38</definedName>
    <definedName name="Central_Svc_Yr1">'[5]Assumptions-Detail'!$L$104</definedName>
    <definedName name="Central_Svc_Yr2">'[5]Assumptions-Detail'!$M$104</definedName>
    <definedName name="Central_Svc_Yr3">'[5]Assumptions-Detail'!$N$104</definedName>
    <definedName name="Central_Svc_Yr4">'[5]Assumptions-Detail'!$O$104</definedName>
    <definedName name="Central_Svc_Yr5">'[5]Assumptions-Detail'!$P$104</definedName>
    <definedName name="Charts_for_PAU_narratives" localSheetId="1">#REF!</definedName>
    <definedName name="Charts_for_PAU_narratives" localSheetId="0">#REF!</definedName>
    <definedName name="Charts_for_PAU_narratives">#REF!</definedName>
    <definedName name="COA_BOARD_CY">'[5]Assumptions-Detail'!$I$36</definedName>
    <definedName name="COA_BOARD_YR1">'[5]Assumptions-Detail'!$L$36</definedName>
    <definedName name="COA_BOARD_YR2">'[5]Assumptions-Detail'!$M$36</definedName>
    <definedName name="COA_BOARD_YR3">'[5]Assumptions-Detail'!$N$36</definedName>
    <definedName name="COA_BOARD_YR4">'[5]Assumptions-Detail'!$O$36</definedName>
    <definedName name="COA_BOARD_YR5">'[5]Assumptions-Detail'!$P$36</definedName>
    <definedName name="COA_MF_CY">'[5]Assumptions-Detail'!$I$37</definedName>
    <definedName name="COA_MF_YR1">'[5]Assumptions-Detail'!$L$37</definedName>
    <definedName name="COA_MF_YR2">'[5]Assumptions-Detail'!$M$37</definedName>
    <definedName name="COA_MF_YR3">'[5]Assumptions-Detail'!$N$37</definedName>
    <definedName name="COA_MF_YR4">'[5]Assumptions-Detail'!$O$37</definedName>
    <definedName name="COA_MF_YR5">'[5]Assumptions-Detail'!$P$37</definedName>
    <definedName name="COA_NR_INC_YR1">'[5]Assumptions-Detail'!$L$41</definedName>
    <definedName name="COA_NR_TOTAL_CY">'[5]Assumptions-Detail'!$I$39</definedName>
    <definedName name="COA_NR_TOTAL_Yr1">'[5]Assumptions-Detail'!$L$39</definedName>
    <definedName name="COA_NR_TOTAL_Yr2">'[5]Assumptions-Detail'!$M$39</definedName>
    <definedName name="COA_NR_TOTAL_YR3">'[5]Assumptions-Detail'!$N$39</definedName>
    <definedName name="COA_NR_TOTAL_YR4">'[5]Assumptions-Detail'!$O$39</definedName>
    <definedName name="COA_NR_TOTAL_YR5">'[5]Assumptions-Detail'!$P$39</definedName>
    <definedName name="COA_RES_INC_YR1">'[5]Assumptions-Detail'!$L$40</definedName>
    <definedName name="COA_RES_TOTAL_CY">'[5]Assumptions-Detail'!$I$38</definedName>
    <definedName name="COA_RES_TOTAL_Yr1">'[5]Assumptions-Detail'!$L$38</definedName>
    <definedName name="COA_RES_TOTAL_Yr2">'[5]Assumptions-Detail'!$M$38</definedName>
    <definedName name="COA_RES_TOTAL_Yr3">'[5]Assumptions-Detail'!$N$38</definedName>
    <definedName name="COA_RES_TOTAL_yr4">'[5]Assumptions-Detail'!$O$38</definedName>
    <definedName name="COA_RES_TOTAL_yr5">'[5]Assumptions-Detail'!$P$38</definedName>
    <definedName name="COA_RM_CY">'[5]Assumptions-Detail'!$I$35</definedName>
    <definedName name="COA_RM_YR1">'[5]Assumptions-Detail'!$L$35</definedName>
    <definedName name="COA_RM_YR2">'[5]Assumptions-Detail'!$M$35</definedName>
    <definedName name="COA_RM_YR3">'[5]Assumptions-Detail'!$N$35</definedName>
    <definedName name="COA_RM_YR4">'[5]Assumptions-Detail'!$O$35</definedName>
    <definedName name="COA_RM_YR5">'[5]Assumptions-Detail'!$P$35</definedName>
    <definedName name="coupon">[6]Database!$R$15:$R$150</definedName>
    <definedName name="_xlnm.Criteria" localSheetId="1">#REF!</definedName>
    <definedName name="_xlnm.Criteria" localSheetId="0">#REF!</definedName>
    <definedName name="_xlnm.Criteria">#REF!</definedName>
    <definedName name="Cum_Int" localSheetId="1">#REF!</definedName>
    <definedName name="Cum_Int" localSheetId="0">#REF!</definedName>
    <definedName name="Cum_Int">#REF!</definedName>
    <definedName name="Data" localSheetId="1">#REF!</definedName>
    <definedName name="Data" localSheetId="0">#REF!</definedName>
    <definedName name="Data">#REF!</definedName>
    <definedName name="data2">'[7]Loan Data'!$F$16</definedName>
    <definedName name="data3">'[7]Loan Data'!$I$16</definedName>
    <definedName name="data4">'[7]Loan Data'!$F$17</definedName>
    <definedName name="_xlnm.Database" localSheetId="1">#REF!</definedName>
    <definedName name="_xlnm.Database" localSheetId="0">#REF!</definedName>
    <definedName name="_xlnm.Database">#REF!</definedName>
    <definedName name="DATE" localSheetId="1">'[2]Soc Sec - Recovery (FY2001)'!#REF!</definedName>
    <definedName name="DATE" localSheetId="0">'[2]Soc Sec - Recovery (FY2001)'!#REF!</definedName>
    <definedName name="DATE">'[2]Soc Sec - Recovery (FY2001)'!#REF!</definedName>
    <definedName name="dated">[6]Database!$N$15:$N$150</definedName>
    <definedName name="delivery">[6]Database!$P$15:$P$150</definedName>
    <definedName name="denom">[6]Database!$F$15:$F$150</definedName>
    <definedName name="Divisor">[8]Act.Sum!$O$2</definedName>
    <definedName name="DMA_GR_FFTE_Yr1">'[5]Assumptions-Detail'!$L$109</definedName>
    <definedName name="DMA_GR_FFTE_Yr2">'[5]Assumptions-Detail'!$M$109</definedName>
    <definedName name="DMA_GR_FFTE_Yr3">'[5]Assumptions-Detail'!$N$109</definedName>
    <definedName name="DMA_GR_FFTE_Yr4">'[5]Assumptions-Detail'!$O$109</definedName>
    <definedName name="DMA_GR_FFTE_Yr5">'[5]Assumptions-Detail'!$P$109</definedName>
    <definedName name="DMA_RATE_Inc_Yr1">'[5]Assumptions-Detail'!$L$107</definedName>
    <definedName name="DMA_RATE_Inc_Yr2">'[5]Assumptions-Detail'!$M$107</definedName>
    <definedName name="DMA_RATE_Inc_Yr3">'[5]Assumptions-Detail'!$N$107</definedName>
    <definedName name="DMA_RATE_Inc_Yr4">'[5]Assumptions-Detail'!$O$107</definedName>
    <definedName name="DMA_RATE_Inc_Yr5">'[5]Assumptions-Detail'!$P$107</definedName>
    <definedName name="DMA_UG_FFTE_Yr1">'[5]Assumptions-Detail'!$L$108</definedName>
    <definedName name="DMA_UG_FFTE_Yr2">'[5]Assumptions-Detail'!$M$108</definedName>
    <definedName name="DMA_UG_FFTE_Yr3">'[5]Assumptions-Detail'!$N$108</definedName>
    <definedName name="DMA_UG_FFTE_Yr4">'[5]Assumptions-Detail'!$O$108</definedName>
    <definedName name="DMA_UG_FFTE_Yr5">'[5]Assumptions-Detail'!$P$108</definedName>
    <definedName name="End_Bal" localSheetId="1">#REF!</definedName>
    <definedName name="End_Bal" localSheetId="0">#REF!</definedName>
    <definedName name="End_Bal">#REF!</definedName>
    <definedName name="Endow_Inc_Oper_Yr1">'[5]Assumptions-Detail'!$L$77</definedName>
    <definedName name="Endow_Inc_Oper_Yr2">'[5]Assumptions-Detail'!$M$77</definedName>
    <definedName name="Endow_Inc_Oper_Yr3">'[5]Assumptions-Detail'!$N$77</definedName>
    <definedName name="Endow_Inc_Oper_Yr4">'[5]Assumptions-Detail'!$O$77</definedName>
    <definedName name="Endow_Inc_Oper_Yr5">'[5]Assumptions-Detail'!$P$77</definedName>
    <definedName name="Equipment_Yr1">'[5]Assumptions-Detail'!$L$96</definedName>
    <definedName name="Equipment_Yr2">'[5]Assumptions-Detail'!$M$96</definedName>
    <definedName name="Equipment_Yr3">'[5]Assumptions-Detail'!$N$96</definedName>
    <definedName name="Equipment_Yr4">'[5]Assumptions-Detail'!$O$96</definedName>
    <definedName name="Equipment_Yr5">'[5]Assumptions-Detail'!$P$96</definedName>
    <definedName name="Extra_Pay" localSheetId="1">#REF!</definedName>
    <definedName name="Extra_Pay" localSheetId="0">#REF!</definedName>
    <definedName name="Extra_Pay">#REF!</definedName>
    <definedName name="Faculty_NonUn_CYProj">'[5]Assumptions-Detail'!$J$84</definedName>
    <definedName name="Faculty_NonUn_Yr1">'[5]Assumptions-Detail'!$L$84</definedName>
    <definedName name="Faculty_NonUn_Yr2">'[5]Assumptions-Detail'!$M$84</definedName>
    <definedName name="Faculty_NonUn_Yr3">'[5]Assumptions-Detail'!$N$84</definedName>
    <definedName name="Faculty_NonUn_Yr4">'[5]Assumptions-Detail'!$O$84</definedName>
    <definedName name="Faculty_NonUn_Yr5">'[5]Assumptions-Detail'!$P$84</definedName>
    <definedName name="Faculty_Union_CYProj">'[5]Assumptions-Detail'!$J$83</definedName>
    <definedName name="Faculty_Union_YR1">'[5]Assumptions-Detail'!$L$83</definedName>
    <definedName name="Faculty_Union_YR2">'[5]Assumptions-Detail'!$M$83</definedName>
    <definedName name="Faculty_Union_YR3">'[5]Assumptions-Detail'!$N$83</definedName>
    <definedName name="Faculty_Union_YR4">'[5]Assumptions-Detail'!$O$83</definedName>
    <definedName name="Faculty_Union_YR5">'[5]Assumptions-Detail'!$P$83</definedName>
    <definedName name="fiint">[6]Database!$Q$15:$Q$150</definedName>
    <definedName name="Flag_G_D">[9]Flags!$F$12</definedName>
    <definedName name="Flag_G_P">[9]Flags!$F$7</definedName>
    <definedName name="Flag_K_D">[9]Flags!$E$12</definedName>
    <definedName name="Flag_K_P">[9]Flags!$E$7</definedName>
    <definedName name="Flag_N_D">[9]Flags!$G$12</definedName>
    <definedName name="Flag_N_P">[9]Flags!$G$7</definedName>
    <definedName name="Flag_P_D">[9]Flags!$D$12</definedName>
    <definedName name="Flag_P_P">[9]Flags!$D$7</definedName>
    <definedName name="Flag_S_D">[9]Flags!$H$12</definedName>
    <definedName name="Flag_S_P">[9]Flags!$H$7</definedName>
    <definedName name="Flag_U_D">[9]Flags!$C$12</definedName>
    <definedName name="Flag_U_P">[9]Flags!$C$7</definedName>
    <definedName name="Fringe_Full_CY">'[5]Assumptions-Detail'!$I$91</definedName>
    <definedName name="Fringe_Full_Yr1">'[5]Assumptions-Detail'!$L$91</definedName>
    <definedName name="Fringe_Full_Yr2">'[5]Assumptions-Detail'!$M$91</definedName>
    <definedName name="Fringe_Full_Yr3">'[5]Assumptions-Detail'!$N$91</definedName>
    <definedName name="Fringe_Full_Yr4">'[5]Assumptions-Detail'!$O$91</definedName>
    <definedName name="Fringe_Full_Yr5">'[5]Assumptions-Detail'!$P$91</definedName>
    <definedName name="Fringe_Partial_CY">'[5]Assumptions-Detail'!$I$92</definedName>
    <definedName name="Fringe_Partial_Yr1">'[5]Assumptions-Detail'!$L$92</definedName>
    <definedName name="Fringe_Partial_Yr2">'[5]Assumptions-Detail'!$M$92</definedName>
    <definedName name="Fringe_Partial_Yr3">'[5]Assumptions-Detail'!$N$92</definedName>
    <definedName name="Fringe_Partial_Yr4">'[5]Assumptions-Detail'!$O$92</definedName>
    <definedName name="Fringe_Partial_Yr5">'[5]Assumptions-Detail'!$P$92</definedName>
    <definedName name="Full_Print" localSheetId="1">#REF!</definedName>
    <definedName name="Full_Print" localSheetId="0">#REF!</definedName>
    <definedName name="Full_Print">#REF!</definedName>
    <definedName name="GR_CE_FFTE_CY">'[5]Assumptions-Detail'!$I$60</definedName>
    <definedName name="GR_CE_FFTE_YR1">'[5]Assumptions-Detail'!$L$60</definedName>
    <definedName name="GR_CE_FFTE_YR2">'[5]Assumptions-Detail'!$M$60</definedName>
    <definedName name="GR_CE_FFTE_YR3">'[5]Assumptions-Detail'!$N$60</definedName>
    <definedName name="GR_CE_FFTE_YR4">'[5]Assumptions-Detail'!$O$60</definedName>
    <definedName name="GR_CE_FFTE_YR5">'[5]Assumptions-Detail'!$P$60</definedName>
    <definedName name="GR_CE_Rate_YR1">'[5]Assumptions-Detail'!$L$58</definedName>
    <definedName name="GR_CE_Rate_YR2">'[5]Assumptions-Detail'!$M$58</definedName>
    <definedName name="GR_CE_Rate_YR3">'[5]Assumptions-Detail'!$N$58</definedName>
    <definedName name="GR_CE_Rate_YR4">'[5]Assumptions-Detail'!$O$58</definedName>
    <definedName name="GR_CE_Rate_YR5">'[5]Assumptions-Detail'!$P$58</definedName>
    <definedName name="GR_FINAID_TOTAL_CY">'[5]Assumptions-Detail'!$I$67</definedName>
    <definedName name="GR_NR_FFTE_CY">'[5]Assumptions-Detail'!$I$57</definedName>
    <definedName name="GR_NR_FFTE_YR1">'[5]Assumptions-Detail'!$L$57</definedName>
    <definedName name="GR_NR_FFTE_YR2">'[5]Assumptions-Detail'!$M$57</definedName>
    <definedName name="GR_NR_FFTE_YR3">'[5]Assumptions-Detail'!$N$57</definedName>
    <definedName name="GR_NR_FFTE_YR4">'[5]Assumptions-Detail'!$O$57</definedName>
    <definedName name="GR_NR_FFTE_YR5">'[5]Assumptions-Detail'!$P$57</definedName>
    <definedName name="GR_NR_FinAid_Yr1">'[5]Assumptions-Detail'!$L$71</definedName>
    <definedName name="GR_NR_FinAid_Yr2">'[5]Assumptions-Detail'!$M$71</definedName>
    <definedName name="GR_NR_FinAid_Yr3">'[5]Assumptions-Detail'!$N$71</definedName>
    <definedName name="GR_NR_FinAid_Yr4">'[5]Assumptions-Detail'!$O$71</definedName>
    <definedName name="GR_NR_FinAid_Yr5">'[5]Assumptions-Detail'!$P$71</definedName>
    <definedName name="GR_NR_RATE_YR1">'[5]Assumptions-Detail'!$L$50</definedName>
    <definedName name="GR_NR_RATE_YR2">'[5]Assumptions-Detail'!$M$50</definedName>
    <definedName name="GR_NR_RATE_YR3">'[5]Assumptions-Detail'!$N$50</definedName>
    <definedName name="GR_NR_RATE_YR4">'[5]Assumptions-Detail'!$O$50</definedName>
    <definedName name="GR_NR_RATE_YR5">'[5]Assumptions-Detail'!$P$50</definedName>
    <definedName name="GR_Res_FFTE_CY">'[5]Assumptions-Detail'!$I$49</definedName>
    <definedName name="GR_Res_FFTE_YR1">'[5]Assumptions-Detail'!$L$49</definedName>
    <definedName name="GR_Res_FFTE_YR2">'[5]Assumptions-Detail'!$M$49</definedName>
    <definedName name="GR_Res_FFTE_YR3">'[5]Assumptions-Detail'!$N$49</definedName>
    <definedName name="GR_Res_FFTE_YR4">'[5]Assumptions-Detail'!$O$49</definedName>
    <definedName name="GR_Res_FFTE_YR5">'[5]Assumptions-Detail'!$P$49</definedName>
    <definedName name="GR_Res_FinAid_Yr1">'[5]Assumptions-Detail'!$L$69</definedName>
    <definedName name="GR_Res_FinAid_Yr2">'[5]Assumptions-Detail'!$M$69</definedName>
    <definedName name="GR_Res_FinAid_Yr3">'[5]Assumptions-Detail'!$N$69</definedName>
    <definedName name="GR_Res_FinAid_Yr4">'[5]Assumptions-Detail'!$O$69</definedName>
    <definedName name="GR_Res_FinAid_Yr5">'[5]Assumptions-Detail'!$P$69</definedName>
    <definedName name="GR_RES_RATE_YR1">'[5]Assumptions-Detail'!$L$42</definedName>
    <definedName name="GR_RES_RATE_YR2">'[5]Assumptions-Detail'!$M$42</definedName>
    <definedName name="GR_RES_RATE_YR3">'[5]Assumptions-Detail'!$N$42</definedName>
    <definedName name="GR_RES_RATE_YR4">'[5]Assumptions-Detail'!$O$42</definedName>
    <definedName name="GR_RES_RATE_YR5">'[5]Assumptions-Detail'!$P$42</definedName>
    <definedName name="Grant_Contract_YR1">'[5]Assumptions-Detail'!$L$75</definedName>
    <definedName name="Grant_Contract_YR2">'[5]Assumptions-Detail'!$M$75</definedName>
    <definedName name="Grant_Contract_YR3">'[5]Assumptions-Detail'!$N$75</definedName>
    <definedName name="Grant_Contract_YR4">'[5]Assumptions-Detail'!$O$75</definedName>
    <definedName name="Grant_Contract_YR5">'[5]Assumptions-Detail'!$P$75</definedName>
    <definedName name="Grant_Rev_YR1">'[5]Assumptions-Detail'!$L$78</definedName>
    <definedName name="Header_Row" localSheetId="1">ROW(#REF!)</definedName>
    <definedName name="Header_Row" localSheetId="0">ROW(#REF!)</definedName>
    <definedName name="Header_Row">ROW(#REF!)</definedName>
    <definedName name="Int" localSheetId="1">#REF!</definedName>
    <definedName name="Int" localSheetId="0">#REF!</definedName>
    <definedName name="Int">#REF!</definedName>
    <definedName name="Interest_Calculation">[6]Database!$B$10</definedName>
    <definedName name="Interest_Rate" localSheetId="1">#REF!</definedName>
    <definedName name="Interest_Rate" localSheetId="0">#REF!</definedName>
    <definedName name="Interest_Rate">#REF!</definedName>
    <definedName name="kkkk" localSheetId="1">#REF!</definedName>
    <definedName name="kkkk" localSheetId="0">#REF!</definedName>
    <definedName name="kkkk">#REF!</definedName>
    <definedName name="Last_Row">#N/A</definedName>
    <definedName name="Library_Yr1">'[5]Assumptions-Detail'!$L$97</definedName>
    <definedName name="Library_Yr2">'[5]Assumptions-Detail'!$M$97</definedName>
    <definedName name="Library_Yr3">'[5]Assumptions-Detail'!$N$97</definedName>
    <definedName name="Library_Yr4">'[5]Assumptions-Detail'!$O$97</definedName>
    <definedName name="Library_Yr5">'[5]Assumptions-Detail'!$P$97</definedName>
    <definedName name="ll">'[3]Assumptions-Detail'!$I$65</definedName>
    <definedName name="llll" localSheetId="1">#REF!</definedName>
    <definedName name="llll" localSheetId="0">#REF!</definedName>
    <definedName name="llll">#REF!</definedName>
    <definedName name="Loan_Amount" localSheetId="1">#REF!</definedName>
    <definedName name="Loan_Amount" localSheetId="0">#REF!</definedName>
    <definedName name="Loan_Amount">#REF!</definedName>
    <definedName name="Loan_Start" localSheetId="1">#REF!</definedName>
    <definedName name="Loan_Start" localSheetId="0">#REF!</definedName>
    <definedName name="Loan_Start">#REF!</definedName>
    <definedName name="Loan_Years" localSheetId="1">#REF!</definedName>
    <definedName name="Loan_Years" localSheetId="0">#REF!</definedName>
    <definedName name="Loan_Years">#REF!</definedName>
    <definedName name="maturity">[6]Database!$I$15:$I$150</definedName>
    <definedName name="Net_6U1_Yr1">'[3]6Us Funds -Actvstmt'!$P$81</definedName>
    <definedName name="Net_6U1_Yr2">'[3]6Us Funds -Actvstmt'!$Q$81</definedName>
    <definedName name="Net_6U1_Yr3">'[3]6Us Funds -Actvstmt'!$R$81</definedName>
    <definedName name="Net_6U1_Yr4">'[3]6Us Funds -Actvstmt'!$S$81</definedName>
    <definedName name="Net_6U1_Yr5">'[3]6Us Funds -Actvstmt'!$T$81</definedName>
    <definedName name="Net_6U3_Yr1">'[5]6Us Funds -Actvstmt'!$Z$82</definedName>
    <definedName name="Net_6U3_Yr2">'[5]6Us Funds -Actvstmt'!$AA$82</definedName>
    <definedName name="Net_6U3_Yr3">'[5]6Us Funds -Actvstmt'!$AB$82</definedName>
    <definedName name="Net_6U3_Yr4">'[5]6Us Funds -Actvstmt'!$AC$82</definedName>
    <definedName name="Net_6U3_Yr5">'[5]6Us Funds -Actvstmt'!$AD$82</definedName>
    <definedName name="NoncapGifts_YR1">'[5]Assumptions-Detail'!$L$79</definedName>
    <definedName name="NoncapGifts_YR2">'[5]Assumptions-Detail'!$M$79</definedName>
    <definedName name="NoncapGifts_Yr3">'[5]Assumptions-Detail'!$N$79</definedName>
    <definedName name="NoncapGifts_Yr4">'[5]Assumptions-Detail'!$O$79</definedName>
    <definedName name="NoncapGifts_Yr5">'[5]Assumptions-Detail'!$P$79</definedName>
    <definedName name="NonOp_Changes">'[10]Flow Through Tool'!$D$46</definedName>
    <definedName name="Num_Pmt_Per_Year" localSheetId="1">#REF!</definedName>
    <definedName name="Num_Pmt_Per_Year" localSheetId="0">#REF!</definedName>
    <definedName name="Num_Pmt_Per_Year">#REF!</definedName>
    <definedName name="Number_of_Payments" localSheetId="1">MATCH(0.01,'April BOT Report FY18-22'!End_Bal,-1)+1</definedName>
    <definedName name="Number_of_Payments" localSheetId="0">MATCH(0.01,'April BOT Report with Fy19 Obud'!End_Bal,-1)+1</definedName>
    <definedName name="Number_of_Payments">MATCH(0.01,End_Bal,-1)+1</definedName>
    <definedName name="OM_Changes">'[10]Flow Through Tool'!$D$24</definedName>
    <definedName name="Oper_Invest_Inc_Chg">'[5]6U Cabinet Summary'!$M$17</definedName>
    <definedName name="Oper_Invest_Inc_YR1">'[5]Assumptions-Detail'!$L$76</definedName>
    <definedName name="Oper_Invest_Inc_YR2">'[5]Assumptions-Detail'!$M$76</definedName>
    <definedName name="Oper_Invest_Inc_YR3">'[5]Assumptions-Detail'!$N$76</definedName>
    <definedName name="Oper_Invest_Inc_YR4">'[5]Assumptions-Detail'!$O$76</definedName>
    <definedName name="Oper_Invest_Inc_YR5">'[5]Assumptions-Detail'!$P$76</definedName>
    <definedName name="OS_Inc_CYProj">'[5]Assumptions-Detail'!$J$88</definedName>
    <definedName name="OS_Inc_Yr1">'[5]Assumptions-Detail'!$L$88</definedName>
    <definedName name="OS_Inc_Yr2">'[5]Assumptions-Detail'!$M$88</definedName>
    <definedName name="OS_Inc_Yr3">'[5]Assumptions-Detail'!$N$88</definedName>
    <definedName name="OS_Inc_Yr4">'[5]Assumptions-Detail'!$O$88</definedName>
    <definedName name="OS_Inc_Yr5">'[5]Assumptions-Detail'!$P$88</definedName>
    <definedName name="out_number">[6]Database!$BI$15:$BI$150</definedName>
    <definedName name="PAT_Inc_CYProj">'[3]Assumptions-Detail'!$H$66</definedName>
    <definedName name="PAT_Inc_YR1">'[5]Assumptions-Detail'!$L$87</definedName>
    <definedName name="PAT_Inc_YR2">'[5]Assumptions-Detail'!$M$87</definedName>
    <definedName name="PAT_Inc_YR3">'[5]Assumptions-Detail'!$N$87</definedName>
    <definedName name="PAT_Inc_YR4">'[5]Assumptions-Detail'!$O$87</definedName>
    <definedName name="PAT_Inc_YR5">'[5]Assumptions-Detail'!$P$87</definedName>
    <definedName name="Pay_Date" localSheetId="1">#REF!</definedName>
    <definedName name="Pay_Date" localSheetId="0">#REF!</definedName>
    <definedName name="Pay_Date">#REF!</definedName>
    <definedName name="Pay_Num" localSheetId="1">#REF!</definedName>
    <definedName name="Pay_Num" localSheetId="0">#REF!</definedName>
    <definedName name="Pay_Num">#REF!</definedName>
    <definedName name="Payment_Date" localSheetId="1">DATE(YEAR('April BOT Report FY18-22'!Loan_Start),MONTH('April BOT Report FY18-22'!Loan_Start)+Payment_Number,DAY('April BOT Report FY18-22'!Loan_Start))</definedName>
    <definedName name="Payment_Date" localSheetId="0">DATE(YEAR('April BOT Report with Fy19 Obud'!Loan_Start),MONTH('April BOT Report with Fy19 Obud'!Loan_Start)+Payment_Number,DAY('April BOT Report with Fy19 Obud'!Loan_Start))</definedName>
    <definedName name="Payment_Date">DATE(YEAR(Loan_Start),MONTH(Loan_Start)+Payment_Number,DAY(Loan_Start))</definedName>
    <definedName name="percentsum" localSheetId="1">#REF!</definedName>
    <definedName name="percentsum" localSheetId="0">#REF!</definedName>
    <definedName name="percentsum">#REF!</definedName>
    <definedName name="PERYR">'[7]Loan Data'!$I$18</definedName>
    <definedName name="POAStudFee_YR1">'[5]Assumptions-Detail'!$L$34</definedName>
    <definedName name="POAStudFee_YR2">'[5]Assumptions-Detail'!$M$34</definedName>
    <definedName name="POAStudFee_YR3">'[5]Assumptions-Detail'!$N$34</definedName>
    <definedName name="POAStudFee_YR4">'[5]Assumptions-Detail'!$O$34</definedName>
    <definedName name="POAStudFee_YR5">'[5]Assumptions-Detail'!$P$34</definedName>
    <definedName name="PPOM_YR1">'[5]Assumptions-Detail'!$L$103</definedName>
    <definedName name="PPOM_YR2">'[5]Assumptions-Detail'!$M$103</definedName>
    <definedName name="PPOM_YR3">'[5]Assumptions-Detail'!$N$103</definedName>
    <definedName name="PPOM_YR4">'[5]Assumptions-Detail'!$O$103</definedName>
    <definedName name="PPOM_Yr5">'[5]Assumptions-Detail'!$P$103</definedName>
    <definedName name="Princ" localSheetId="1">#REF!</definedName>
    <definedName name="Princ" localSheetId="0">#REF!</definedName>
    <definedName name="Princ">#REF!</definedName>
    <definedName name="PRINT_ALL" localSheetId="1">#REF!</definedName>
    <definedName name="PRINT_ALL" localSheetId="0">#REF!</definedName>
    <definedName name="PRINT_ALL">#REF!</definedName>
    <definedName name="_xlnm.Print_Area" localSheetId="1">'April BOT Report FY18-22'!$A$2:$L$71</definedName>
    <definedName name="_xlnm.Print_Area" localSheetId="0">'April BOT Report with Fy19 Obud'!$A$1:$AZ$50</definedName>
    <definedName name="Print_Area_1" localSheetId="1">#REF!</definedName>
    <definedName name="Print_Area_1" localSheetId="0">#REF!</definedName>
    <definedName name="Print_Area_1">#REF!</definedName>
    <definedName name="Print_Area_2" localSheetId="1">#REF!</definedName>
    <definedName name="Print_Area_2" localSheetId="0">#REF!</definedName>
    <definedName name="Print_Area_2">#REF!</definedName>
    <definedName name="Print_Area_Reset" localSheetId="1">OFFSET('April BOT Report FY18-22'!Full_Print,0,0,[0]!Last_Row)</definedName>
    <definedName name="Print_Area_Reset" localSheetId="0">OFFSET('April BOT Report with Fy19 Obud'!Full_Print,0,0,[0]!Last_Row)</definedName>
    <definedName name="Print_Area_Reset">OFFSET(Full_Print,0,0,Last_Row)</definedName>
    <definedName name="Print_Area_whole">[11]balsheet!$A$1:$E$58,[11]balsheet!$G$1:$K$58</definedName>
    <definedName name="PRINT_CAMP" localSheetId="1">#REF!</definedName>
    <definedName name="PRINT_CAMP" localSheetId="0">#REF!</definedName>
    <definedName name="PRINT_CAMP">#REF!</definedName>
    <definedName name="print_conso_1" localSheetId="1">#REF!</definedName>
    <definedName name="print_conso_1" localSheetId="0">#REF!</definedName>
    <definedName name="print_conso_1">#REF!</definedName>
    <definedName name="print_consol" localSheetId="1">#REF!</definedName>
    <definedName name="print_consol" localSheetId="0">#REF!</definedName>
    <definedName name="print_consol">#REF!</definedName>
    <definedName name="Print_DOCUMENT" localSheetId="1">#REF!</definedName>
    <definedName name="Print_DOCUMENT" localSheetId="0">#REF!</definedName>
    <definedName name="Print_DOCUMENT">#REF!</definedName>
    <definedName name="Print_Hundred" localSheetId="1">#REF!</definedName>
    <definedName name="Print_Hundred" localSheetId="0">#REF!</definedName>
    <definedName name="Print_Hundred">#REF!</definedName>
    <definedName name="Print_JVSDOC" localSheetId="1">#REF!</definedName>
    <definedName name="Print_JVSDOC" localSheetId="0">#REF!</definedName>
    <definedName name="Print_JVSDOC">#REF!</definedName>
    <definedName name="Print_Thousands" localSheetId="1">#REF!</definedName>
    <definedName name="Print_Thousands" localSheetId="0">#REF!</definedName>
    <definedName name="Print_Thousands">#REF!</definedName>
    <definedName name="printchafs" localSheetId="1">#REF!</definedName>
    <definedName name="printchafs" localSheetId="0">#REF!</definedName>
    <definedName name="printchafs">#REF!</definedName>
    <definedName name="PRINTFLUX" localSheetId="1">#REF!</definedName>
    <definedName name="PRINTFLUX" localSheetId="0">#REF!</definedName>
    <definedName name="PRINTFLUX">#REF!</definedName>
    <definedName name="qq" localSheetId="1">#REF!</definedName>
    <definedName name="qq" localSheetId="0">#REF!</definedName>
    <definedName name="qq">#REF!</definedName>
    <definedName name="re" localSheetId="1">#REF!</definedName>
    <definedName name="re" localSheetId="0">#REF!</definedName>
    <definedName name="re">#REF!</definedName>
    <definedName name="RESTR_AUX" localSheetId="1">#REF!</definedName>
    <definedName name="RESTR_AUX" localSheetId="0">#REF!</definedName>
    <definedName name="RESTR_AUX">#REF!</definedName>
    <definedName name="REVFFTE" localSheetId="1">#REF!</definedName>
    <definedName name="REVFFTE" localSheetId="0">#REF!</definedName>
    <definedName name="REVFFTE">#REF!</definedName>
    <definedName name="Sched_Pay" localSheetId="1">#REF!</definedName>
    <definedName name="Sched_Pay" localSheetId="0">#REF!</definedName>
    <definedName name="Sched_Pay">#REF!</definedName>
    <definedName name="Scheduled_Extra_Payments" localSheetId="1">#REF!</definedName>
    <definedName name="Scheduled_Extra_Payments" localSheetId="0">#REF!</definedName>
    <definedName name="Scheduled_Extra_Payments">#REF!</definedName>
    <definedName name="Scheduled_Interest_Rate" localSheetId="1">#REF!</definedName>
    <definedName name="Scheduled_Interest_Rate" localSheetId="0">#REF!</definedName>
    <definedName name="Scheduled_Interest_Rate">#REF!</definedName>
    <definedName name="Scheduled_Monthly_Payment" localSheetId="1">#REF!</definedName>
    <definedName name="Scheduled_Monthly_Payment" localSheetId="0">#REF!</definedName>
    <definedName name="Scheduled_Monthly_Payment">#REF!</definedName>
    <definedName name="security">[6]Database!$D$15:$D$150</definedName>
    <definedName name="series">[6]Database!$B$15:$B$150</definedName>
    <definedName name="StateApprop_Yr1">'[5]Assumptions-Detail'!$L$74</definedName>
    <definedName name="StateApprop_Yr2">'[5]Assumptions-Detail'!$M$74</definedName>
    <definedName name="StateApprop_Yr3">'[5]Assumptions-Detail'!$N$74</definedName>
    <definedName name="StateApprop_Yr4">'[5]Assumptions-Detail'!$O$74</definedName>
    <definedName name="StateApprop_Yr5">'[5]Assumptions-Detail'!$P$74</definedName>
    <definedName name="StudFee_Yr1">'[5]Assumptions-Detail'!$L$61</definedName>
    <definedName name="StudFee_Yr2">'[5]Assumptions-Detail'!$M$61</definedName>
    <definedName name="StudFee_Yr3">'[5]Assumptions-Detail'!$N$61</definedName>
    <definedName name="StudFee_Yr4">'[5]Assumptions-Detail'!$O$61</definedName>
    <definedName name="StudFee_Yr5">'[5]Assumptions-Detail'!$P$61</definedName>
    <definedName name="subsidy">[6]Database!$W$15:$W$150</definedName>
    <definedName name="Supplies_Yr1">'[5]Assumptions-Detail'!$L$93</definedName>
    <definedName name="Supplies_Yr2">'[5]Assumptions-Detail'!$M$93</definedName>
    <definedName name="Supplies_Yr3">'[5]Assumptions-Detail'!$N$93</definedName>
    <definedName name="Supplies_Yr4">'[5]Assumptions-Detail'!$O$93</definedName>
    <definedName name="Supplies_Yr5">'[5]Assumptions-Detail'!$P$93</definedName>
    <definedName name="SyncFactor">[12]Act.Sum!$O$3</definedName>
    <definedName name="syscetuit" localSheetId="1">#REF!</definedName>
    <definedName name="syscetuit" localSheetId="0">#REF!</definedName>
    <definedName name="syscetuit">#REF!</definedName>
    <definedName name="syscritgsc" localSheetId="1">#REF!</definedName>
    <definedName name="syscritgsc" localSheetId="0">#REF!</definedName>
    <definedName name="syscritgsc">#REF!</definedName>
    <definedName name="syscritksc" localSheetId="1">#REF!</definedName>
    <definedName name="syscritksc" localSheetId="0">#REF!</definedName>
    <definedName name="syscritksc">#REF!</definedName>
    <definedName name="syscritpsu" localSheetId="1">#REF!</definedName>
    <definedName name="syscritpsu" localSheetId="0">#REF!</definedName>
    <definedName name="syscritpsu">#REF!</definedName>
    <definedName name="syscritunh" localSheetId="1">#REF!</definedName>
    <definedName name="syscritunh" localSheetId="0">#REF!</definedName>
    <definedName name="syscritunh">#REF!</definedName>
    <definedName name="syscritunhm" localSheetId="1">#REF!</definedName>
    <definedName name="syscritunhm" localSheetId="0">#REF!</definedName>
    <definedName name="syscritunhm">#REF!</definedName>
    <definedName name="sysequipment" localSheetId="1">#REF!</definedName>
    <definedName name="sysequipment" localSheetId="0">#REF!</definedName>
    <definedName name="sysequipment">#REF!</definedName>
    <definedName name="sysfagradksc" localSheetId="1">#REF!</definedName>
    <definedName name="sysfagradksc" localSheetId="0">#REF!</definedName>
    <definedName name="sysfagradksc">#REF!</definedName>
    <definedName name="sysfagradpsu" localSheetId="1">#REF!</definedName>
    <definedName name="sysfagradpsu" localSheetId="0">#REF!</definedName>
    <definedName name="sysfagradpsu">#REF!</definedName>
    <definedName name="sysfagradunh" localSheetId="1">#REF!</definedName>
    <definedName name="sysfagradunh" localSheetId="0">#REF!</definedName>
    <definedName name="sysfagradunh">#REF!</definedName>
    <definedName name="sysfagsc" localSheetId="1">#REF!</definedName>
    <definedName name="sysfagsc" localSheetId="0">#REF!</definedName>
    <definedName name="sysfagsc">#REF!</definedName>
    <definedName name="sysfaunderksc" localSheetId="1">#REF!</definedName>
    <definedName name="sysfaunderksc" localSheetId="0">#REF!</definedName>
    <definedName name="sysfaunderksc">#REF!</definedName>
    <definedName name="sysfaunderpsu" localSheetId="1">#REF!</definedName>
    <definedName name="sysfaunderpsu" localSheetId="0">#REF!</definedName>
    <definedName name="sysfaunderpsu">#REF!</definedName>
    <definedName name="sysfaunderunh" localSheetId="1">#REF!</definedName>
    <definedName name="sysfaunderunh" localSheetId="0">#REF!</definedName>
    <definedName name="sysfaunderunh">#REF!</definedName>
    <definedName name="sysfaunhm" localSheetId="1">#REF!</definedName>
    <definedName name="sysfaunhm" localSheetId="0">#REF!</definedName>
    <definedName name="sysfaunhm">#REF!</definedName>
    <definedName name="sysfringefull" localSheetId="1">#REF!</definedName>
    <definedName name="sysfringefull" localSheetId="0">#REF!</definedName>
    <definedName name="sysfringefull">#REF!</definedName>
    <definedName name="sysfringefullgrant" localSheetId="1">#REF!</definedName>
    <definedName name="sysfringefullgrant" localSheetId="0">#REF!</definedName>
    <definedName name="sysfringefullgrant">#REF!</definedName>
    <definedName name="sysfringepart" localSheetId="1">#REF!</definedName>
    <definedName name="sysfringepart" localSheetId="0">#REF!</definedName>
    <definedName name="sysfringepart">#REF!</definedName>
    <definedName name="sysfringepartgrant" localSheetId="1">#REF!</definedName>
    <definedName name="sysfringepartgrant" localSheetId="0">#REF!</definedName>
    <definedName name="sysfringepartgrant">#REF!</definedName>
    <definedName name="sysidcother" localSheetId="1">#REF!</definedName>
    <definedName name="sysidcother" localSheetId="0">#REF!</definedName>
    <definedName name="sysidcother">#REF!</definedName>
    <definedName name="syslibgsc" localSheetId="1">#REF!</definedName>
    <definedName name="syslibgsc" localSheetId="0">#REF!</definedName>
    <definedName name="syslibgsc">#REF!</definedName>
    <definedName name="syslibksc" localSheetId="1">#REF!</definedName>
    <definedName name="syslibksc" localSheetId="0">#REF!</definedName>
    <definedName name="syslibksc">#REF!</definedName>
    <definedName name="syslibpsu" localSheetId="1">#REF!</definedName>
    <definedName name="syslibpsu" localSheetId="0">#REF!</definedName>
    <definedName name="syslibpsu">#REF!</definedName>
    <definedName name="syslibunh" localSheetId="1">#REF!</definedName>
    <definedName name="syslibunh" localSheetId="0">#REF!</definedName>
    <definedName name="syslibunh">#REF!</definedName>
    <definedName name="sysmiscrevother" localSheetId="1">#REF!</definedName>
    <definedName name="sysmiscrevother" localSheetId="0">#REF!</definedName>
    <definedName name="sysmiscrevother">#REF!</definedName>
    <definedName name="sysmisrevnhptv" localSheetId="1">#REF!</definedName>
    <definedName name="sysmisrevnhptv" localSheetId="0">#REF!</definedName>
    <definedName name="sysmisrevnhptv">#REF!</definedName>
    <definedName name="sysnonrestuit" localSheetId="1">#REF!</definedName>
    <definedName name="sysnonrestuit" localSheetId="0">#REF!</definedName>
    <definedName name="sysnonrestuit">#REF!</definedName>
    <definedName name="sysrestuit" localSheetId="1">#REF!</definedName>
    <definedName name="sysrestuit" localSheetId="0">#REF!</definedName>
    <definedName name="sysrestuit">#REF!</definedName>
    <definedName name="sysresugtuit" localSheetId="1">#REF!</definedName>
    <definedName name="sysresugtuit" localSheetId="0">#REF!</definedName>
    <definedName name="sysresugtuit">#REF!</definedName>
    <definedName name="syssalaaup" localSheetId="1">#REF!</definedName>
    <definedName name="syssalaaup" localSheetId="0">#REF!</definedName>
    <definedName name="syssalaaup">#REF!</definedName>
    <definedName name="syssalkscea" localSheetId="1">#REF!</definedName>
    <definedName name="syssalkscea" localSheetId="0">#REF!</definedName>
    <definedName name="syssalkscea">#REF!</definedName>
    <definedName name="syssalother" localSheetId="1">#REF!</definedName>
    <definedName name="syssalother" localSheetId="0">#REF!</definedName>
    <definedName name="syssalother">#REF!</definedName>
    <definedName name="syssalpsu" localSheetId="1">#REF!</definedName>
    <definedName name="syssalpsu" localSheetId="0">#REF!</definedName>
    <definedName name="syssalpsu">#REF!</definedName>
    <definedName name="syssalsal" localSheetId="1">#REF!</definedName>
    <definedName name="syssalsal" localSheetId="0">#REF!</definedName>
    <definedName name="syssalsal">#REF!</definedName>
    <definedName name="sysstateappr" localSheetId="1">#REF!</definedName>
    <definedName name="sysstateappr" localSheetId="0">#REF!</definedName>
    <definedName name="sysstateappr">#REF!</definedName>
    <definedName name="sysstii" localSheetId="1">#REF!</definedName>
    <definedName name="sysstii" localSheetId="0">#REF!</definedName>
    <definedName name="sysstii">#REF!</definedName>
    <definedName name="syssuppgsc" localSheetId="1">#REF!</definedName>
    <definedName name="syssuppgsc" localSheetId="0">#REF!</definedName>
    <definedName name="syssuppgsc">#REF!</definedName>
    <definedName name="syssuppksc" localSheetId="1">#REF!</definedName>
    <definedName name="syssuppksc" localSheetId="0">#REF!</definedName>
    <definedName name="syssuppksc">#REF!</definedName>
    <definedName name="syssuppnhptv" localSheetId="1">#REF!</definedName>
    <definedName name="syssuppnhptv" localSheetId="0">#REF!</definedName>
    <definedName name="syssuppnhptv">#REF!</definedName>
    <definedName name="syssupppsu" localSheetId="1">#REF!</definedName>
    <definedName name="syssupppsu" localSheetId="0">#REF!</definedName>
    <definedName name="syssupppsu">#REF!</definedName>
    <definedName name="syssuppunh" localSheetId="1">#REF!</definedName>
    <definedName name="syssuppunh" localSheetId="0">#REF!</definedName>
    <definedName name="syssuppunh">#REF!</definedName>
    <definedName name="syssuppunhm" localSheetId="1">#REF!</definedName>
    <definedName name="syssuppunhm" localSheetId="0">#REF!</definedName>
    <definedName name="syssuppunhm">#REF!</definedName>
    <definedName name="sysunhidc" localSheetId="1">#REF!</definedName>
    <definedName name="sysunhidc" localSheetId="0">#REF!</definedName>
    <definedName name="sysunhidc">#REF!</definedName>
    <definedName name="terst2" hidden="1">{#N/A,#N/A,FALSE,"Ratios";#N/A,#N/A,FALSE,"Ratio Detail"}</definedName>
    <definedName name="terst3" hidden="1">{#N/A,#N/A,FALSE,"Ratios";#N/A,#N/A,FALSE,"Ratio Detail"}</definedName>
    <definedName name="test" hidden="1">{#N/A,#N/A,FALSE,"Balance Sheet";#N/A,#N/A,FALSE,"SOC";#N/A,#N/A,FALSE,"P &amp; L"}</definedName>
    <definedName name="test1" hidden="1">{#N/A,#N/A,FALSE,"Balance Sheet";#N/A,#N/A,FALSE,"SOC";#N/A,#N/A,FALSE,"P &amp; L"}</definedName>
    <definedName name="test2" hidden="1">{#N/A,#N/A,FALSE,"Balance Sheet";#N/A,#N/A,FALSE,"SOC";#N/A,#N/A,FALSE,"P &amp; L"}</definedName>
    <definedName name="test3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est4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est43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est44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est5" hidden="1">{#N/A,#N/A,FALSE,"Balance Sheet";#N/A,#N/A,FALSE,"SOC";#N/A,#N/A,FALSE,"P &amp; L"}</definedName>
    <definedName name="test6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hreshold" localSheetId="1">#REF!</definedName>
    <definedName name="Threshold" localSheetId="0">#REF!</definedName>
    <definedName name="Threshold">#REF!</definedName>
    <definedName name="Toggle2">[13]Map!$D$18</definedName>
    <definedName name="Toggle3">[13]Map!$D$20</definedName>
    <definedName name="Tot_2002" localSheetId="1">'[14]By Campus, Year'!#REF!</definedName>
    <definedName name="Tot_2002" localSheetId="0">'[14]By Campus, Year'!#REF!</definedName>
    <definedName name="Tot_2002">'[14]By Campus, Year'!#REF!</definedName>
    <definedName name="Tot_2003" localSheetId="1">'[14]By Campus, Year'!#REF!</definedName>
    <definedName name="Tot_2003" localSheetId="0">'[14]By Campus, Year'!#REF!</definedName>
    <definedName name="Tot_2003">'[14]By Campus, Year'!#REF!</definedName>
    <definedName name="Tot_2004" localSheetId="1">'[14]By Campus, Year'!#REF!</definedName>
    <definedName name="Tot_2004" localSheetId="0">'[14]By Campus, Year'!#REF!</definedName>
    <definedName name="Tot_2004">'[14]By Campus, Year'!#REF!</definedName>
    <definedName name="Tot_2005" localSheetId="1">'[14]By Campus, Year'!#REF!</definedName>
    <definedName name="Tot_2005" localSheetId="0">'[14]By Campus, Year'!#REF!</definedName>
    <definedName name="Tot_2005">'[14]By Campus, Year'!#REF!</definedName>
    <definedName name="Tot_2006" localSheetId="1">'[14]By Campus, Year'!#REF!</definedName>
    <definedName name="Tot_2006" localSheetId="0">'[14]By Campus, Year'!#REF!</definedName>
    <definedName name="Tot_2006">'[14]By Campus, Year'!#REF!</definedName>
    <definedName name="Tot_2007" localSheetId="1">'[14]By Campus, Year'!#REF!</definedName>
    <definedName name="Tot_2007" localSheetId="0">'[14]By Campus, Year'!#REF!</definedName>
    <definedName name="Tot_2007">'[14]By Campus, Year'!#REF!</definedName>
    <definedName name="Tot_2008" localSheetId="1">'[14]By Campus, Year'!#REF!</definedName>
    <definedName name="Tot_2008" localSheetId="0">'[14]By Campus, Year'!#REF!</definedName>
    <definedName name="Tot_2008">'[14]By Campus, Year'!#REF!</definedName>
    <definedName name="Tot_2009" localSheetId="1">'[14]By Campus, Year'!#REF!</definedName>
    <definedName name="Tot_2009" localSheetId="0">'[14]By Campus, Year'!#REF!</definedName>
    <definedName name="Tot_2009">'[14]By Campus, Year'!#REF!</definedName>
    <definedName name="Tot_FirePolice">'[14]Summary By Year Charts'!$E$18</definedName>
    <definedName name="Tot_Fosters">'[14]Summary By Year Charts'!$F$18</definedName>
    <definedName name="Tot_NatlGuard">'[14]Summary By Year Charts'!$D$18</definedName>
    <definedName name="Tot_Seniors">'[14]Summary By Year Charts'!$G$18</definedName>
    <definedName name="Tot_WarOrphan">'[14]Summary By Year Charts'!$C$18</definedName>
    <definedName name="Total_Interest" localSheetId="1">#REF!</definedName>
    <definedName name="Total_Interest" localSheetId="0">#REF!</definedName>
    <definedName name="Total_Interest">#REF!</definedName>
    <definedName name="Total_Pay" localSheetId="1">#REF!</definedName>
    <definedName name="Total_Pay" localSheetId="0">#REF!</definedName>
    <definedName name="Total_Pay">#REF!</definedName>
    <definedName name="Total_Principal_By_fund" localSheetId="1">#REF!</definedName>
    <definedName name="Total_Principal_By_fund" localSheetId="0">#REF!</definedName>
    <definedName name="Total_Principal_By_fund">#REF!</definedName>
    <definedName name="Travel_Yr1">'[5]Assumptions-Detail'!$L$95</definedName>
    <definedName name="Travel_Yr2">'[5]Assumptions-Detail'!$M$95</definedName>
    <definedName name="Travel_Yr3">'[5]Assumptions-Detail'!$N$95</definedName>
    <definedName name="Travel_Yr4">'[5]Assumptions-Detail'!$O$95</definedName>
    <definedName name="Travel_Yr5">'[5]Assumptions-Detail'!$P$95</definedName>
    <definedName name="UG_FA_NRDisc_YR1">'[5]Assumptions-Detail'!$L$66</definedName>
    <definedName name="UG_FA_NRDisc_YR2">'[5]Assumptions-Detail'!$M$66</definedName>
    <definedName name="UG_FA_NRDisc_YR3">'[5]Assumptions-Detail'!$N$66</definedName>
    <definedName name="UG_FA_NRDisc_YR4">'[5]Assumptions-Detail'!$O$66</definedName>
    <definedName name="UG_FA_NRDisc_YR5">'[5]Assumptions-Detail'!$P$66</definedName>
    <definedName name="UG_FA_ResDisc_YR1">'[5]Assumptions-Detail'!$L$64</definedName>
    <definedName name="UG_FA_ResDisc_YR2">'[5]Assumptions-Detail'!$M$64</definedName>
    <definedName name="UG_FA_ResDisc_YR3">'[5]Assumptions-Detail'!$N$64</definedName>
    <definedName name="UG_FA_ResDisc_YR4">'[5]Assumptions-Detail'!$O$64</definedName>
    <definedName name="UG_FA_ResDisc_YR5">'[5]Assumptions-Detail'!$P$64</definedName>
    <definedName name="UG_Finaid_Total_CY">'[15]Assumptions-Detail'!$G$43</definedName>
    <definedName name="UG_NR_COA_YR1">'[5]Assumptions-Detail'!$L$39</definedName>
    <definedName name="UG_NR_COA_YR2">'[5]Assumptions-Detail'!$M$39</definedName>
    <definedName name="UG_NR_COA_YR3">'[5]Assumptions-Detail'!$N$39</definedName>
    <definedName name="UG_NR_COA_YR4">'[5]Assumptions-Detail'!$O$39</definedName>
    <definedName name="UG_NR_COA_YR5">'[5]Assumptions-Detail'!$P$39</definedName>
    <definedName name="UG_NR_FinAid_Yr1">'[5]Assumptions-Detail'!$L$65</definedName>
    <definedName name="UG_NR_FinAid_Yr2">'[5]Assumptions-Detail'!$M$65</definedName>
    <definedName name="UG_NR_FinAid_Yr3">'[5]Assumptions-Detail'!$N$65</definedName>
    <definedName name="UG_NR_FinAid_Yr4">'[5]Assumptions-Detail'!$O$65</definedName>
    <definedName name="UG_NR_FinAid_Yr5">'[5]Assumptions-Detail'!$P$65</definedName>
    <definedName name="UG_Res_COA_YR1">'[5]Assumptions-Detail'!$L$38</definedName>
    <definedName name="UG_Res_COA_YR2">'[5]Assumptions-Detail'!$M$38</definedName>
    <definedName name="UG_Res_COA_YR3">'[5]Assumptions-Detail'!$N$38</definedName>
    <definedName name="UG_Res_COA_YR4">'[5]Assumptions-Detail'!$O$38</definedName>
    <definedName name="UG_Res_COA_YR5">'[5]Assumptions-Detail'!$P$38</definedName>
    <definedName name="UG_Res_FinAid_Yr1">'[5]Assumptions-Detail'!$L$63</definedName>
    <definedName name="UG_Res_FinAid_Yr2">'[5]Assumptions-Detail'!$M$63</definedName>
    <definedName name="UG_Res_FinAid_Yr3">'[5]Assumptions-Detail'!$N$63</definedName>
    <definedName name="UG_Res_FinAid_Yr4">'[5]Assumptions-Detail'!$O$63</definedName>
    <definedName name="UG_Res_FinAid_Yr5">'[5]Assumptions-Detail'!$P$63</definedName>
    <definedName name="UGCE_FFTE_CY">'[5]Assumptions-Detail'!$I$33</definedName>
    <definedName name="UGCE_FFTE_YR1">'[5]Assumptions-Detail'!$L$33</definedName>
    <definedName name="UGCE_FFTE_YR2">'[5]Assumptions-Detail'!$M$33</definedName>
    <definedName name="UGCE_FFTE_YR3">'[5]Assumptions-Detail'!$N$33</definedName>
    <definedName name="UGCE_FFTE_YR4">'[5]Assumptions-Detail'!$O$33</definedName>
    <definedName name="UGCE_FFTE_YR5">'[5]Assumptions-Detail'!$P$33</definedName>
    <definedName name="UGCE_RATE_YR1">'[3]Assumptions-Detail'!$I$23</definedName>
    <definedName name="UGCE_RATE_YR2">'[3]Assumptions-Detail'!$J$23</definedName>
    <definedName name="UGCE_RATE_YR3">'[3]Assumptions-Detail'!$K$23</definedName>
    <definedName name="UGCE_RATE_YR4">'[3]Assumptions-Detail'!$L$23</definedName>
    <definedName name="UGCE_RATE_YR5">'[3]Assumptions-Detail'!$M$23</definedName>
    <definedName name="UGNR_FFTE_CY">'[5]Assumptions-Detail'!$I$29</definedName>
    <definedName name="UGNR_FFTE_YR1">'[5]Assumptions-Detail'!$L$29</definedName>
    <definedName name="UGNR_FFTE_YR2">'[5]Assumptions-Detail'!$M$29</definedName>
    <definedName name="UGNR_FFTE_YR3">'[5]Assumptions-Detail'!$N$29</definedName>
    <definedName name="UGNR_FFTE_YR4">'[5]Assumptions-Detail'!$O$29</definedName>
    <definedName name="UGNR_FFTE_YR5">'[5]Assumptions-Detail'!$P$29</definedName>
    <definedName name="UGNR_RATE_CY">'[5]Assumptions-Detail'!$I$20</definedName>
    <definedName name="UGNR_RATE_YR1">'[5]Assumptions-Detail'!$L$20</definedName>
    <definedName name="UGNR_RATE_YR2">'[5]Assumptions-Detail'!$M$20</definedName>
    <definedName name="UGNR_RATE_YR3">'[5]Assumptions-Detail'!$N$20</definedName>
    <definedName name="UGNR_RATE_YR4">'[5]Assumptions-Detail'!$O$20</definedName>
    <definedName name="UGNR_RATE_YR5">'[5]Assumptions-Detail'!$P$20</definedName>
    <definedName name="UGRESFFTE_CY">'[5]Assumptions-Detail'!$I$18</definedName>
    <definedName name="UGRESFFTE_YR1">'[5]Assumptions-Detail'!$L$18</definedName>
    <definedName name="UGRESFFTE_YR2">'[5]Assumptions-Detail'!$M$18</definedName>
    <definedName name="UGRESFFTE_YR3">'[5]Assumptions-Detail'!$N$18</definedName>
    <definedName name="UGRESFFTE_YR4">'[5]Assumptions-Detail'!$O$18</definedName>
    <definedName name="UGRESFFTE_YR5">'[5]Assumptions-Detail'!$P$18</definedName>
    <definedName name="UGRESRATE_CY">'[5]Assumptions-Detail'!$I$9</definedName>
    <definedName name="UGRESRATE_YR1">'[5]Assumptions-Detail'!$L$9</definedName>
    <definedName name="UGRESRATE_YR2">'[5]Assumptions-Detail'!$M$9</definedName>
    <definedName name="UGRESRATE_YR3">'[5]Assumptions-Detail'!$N$9</definedName>
    <definedName name="UGRESRATE_YR4">'[5]Assumptions-Detail'!$O$9</definedName>
    <definedName name="UGRESRATE_YR5">'[5]Assumptions-Detail'!$P$9</definedName>
    <definedName name="UNHF" localSheetId="1">#REF!</definedName>
    <definedName name="UNHF" localSheetId="0">#REF!</definedName>
    <definedName name="UNHF">#REF!</definedName>
    <definedName name="UNHF_NAMES" localSheetId="1">#REF!</definedName>
    <definedName name="UNHF_NAMES" localSheetId="0">#REF!</definedName>
    <definedName name="UNHF_NAMES">#REF!</definedName>
    <definedName name="UNHF_OFF" localSheetId="1">#REF!</definedName>
    <definedName name="UNHF_OFF" localSheetId="0">#REF!</definedName>
    <definedName name="UNHF_OFF">#REF!</definedName>
    <definedName name="UNHF_OFF_NAMES" localSheetId="1">#REF!</definedName>
    <definedName name="UNHF_OFF_NAMES" localSheetId="0">#REF!</definedName>
    <definedName name="UNHF_OFF_NAMES">#REF!</definedName>
    <definedName name="USNH">"Endwoment "</definedName>
    <definedName name="usnhtotal" localSheetId="1">#REF!</definedName>
    <definedName name="usnhtotal" localSheetId="0">#REF!</definedName>
    <definedName name="usnhtotal">#REF!</definedName>
    <definedName name="Utilities_Yr1">'[5]Assumptions-Detail'!$L$105</definedName>
    <definedName name="Utilities_Yr2">'[5]Assumptions-Detail'!$M$105</definedName>
    <definedName name="Utilities_Yr3">'[5]Assumptions-Detail'!$N$105</definedName>
    <definedName name="Utilities_Yr4">'[5]Assumptions-Detail'!$O$105</definedName>
    <definedName name="Utilities_Yr5">'[5]Assumptions-Detail'!$P$105</definedName>
    <definedName name="uuuu" localSheetId="1">#REF!</definedName>
    <definedName name="uuuu" localSheetId="0">#REF!</definedName>
    <definedName name="uuuu">#REF!</definedName>
    <definedName name="Values_Entered" localSheetId="1">IF('April BOT Report FY18-22'!Loan_Amount*'April BOT Report FY18-22'!Interest_Rate*'April BOT Report FY18-22'!Loan_Years*'April BOT Report FY18-22'!Loan_Start&gt;0,1,0)</definedName>
    <definedName name="Values_Entered" localSheetId="0">IF('April BOT Report with Fy19 Obud'!Loan_Amount*'April BOT Report with Fy19 Obud'!Interest_Rate*'April BOT Report with Fy19 Obud'!Loan_Years*'April BOT Report with Fy19 Obud'!Loan_Start&gt;0,1,0)</definedName>
    <definedName name="Values_Entered">IF(Loan_Amount*Interest_Rate*Loan_Years*Loan_Start&gt;0,1,0)</definedName>
    <definedName name="wrn.Actual._.Financials._.in._.000s." hidden="1">{#N/A,#N/A,FALSE,"SOC in 000s";#N/A,#N/A,FALSE,"P &amp; L in 000s";#N/A,#N/A,FALSE,"BS in 000s"}</definedName>
    <definedName name="wrn.Actuals._.Details._.1996._.thru._.1999." hidden="1">{#N/A,#N/A,FALSE,"1996";#N/A,#N/A,FALSE,"1997";#N/A,#N/A,FALSE,"1998";#N/A,#N/A,FALSE,"1999"}</definedName>
    <definedName name="wrn.Fiscal._.Year._.2000._.Actuals." hidden="1">{#N/A,#N/A,FALSE,"2000"}</definedName>
    <definedName name="wrn.Graphs." hidden="1">{#N/A,#N/A,FALSE,"Graph Data";"Unrestricted Operating Resources to Debt",#N/A,FALSE,"Mailing Balance Sheet";"Total Resources to Debt",#N/A,FALSE,"Mailing Balance Sheet";"Unrestricted Operating Resources to Operations - Actuals",#N/A,FALSE,"Mailing Balance Sheet";"Unrestr. Oper. Res. to Op - Forecast",#N/A,FALSE,"Mailing Balance Sheet";"Unrest. Op. Res. to Total Resources",#N/A,FALSE,"Mailing Balance Sheet";"Total Resources per student",#N/A,FALSE,"Mailing Balance Sheet";"Gross Debt Service Coverage",#N/A,FALSE,"Mailing Balance Sheet";"Operating Margin",#N/A,FALSE,"Mailing Balance Sheet";"Return on Resources",#N/A,FALSE,"Mailing Balance Sheet"}</definedName>
    <definedName name="wrn.graphsnew" hidden="1">{"Chart - Unrestr. Op. To Total Resources",#N/A,FALSE,"Mailing Balance Sheet";"Chart - Unrest. Op Res to Op - Actual",#N/A,FALSE,"Mailing Balance Sheet";"Chart - Unrestricted Operating Resources to Operations %",#N/A,FALSE,"Mailing Balance Sheet";"Chart - Unrestricted Operating Resources to Debt",#N/A,FALSE,"Mailing Balance Sheet";"Chart - Total Resources to Debt",#N/A,FALSE,"Mailing Balance Sheet";"Chart - Gross Debt Service Coverage",#N/A,FALSE,"Mailing Balance Sheet";"Chart - Retunr on Resources",#N/A,FALSE,"Mailing Balance Sheet";"Chart - Operating Margin %",#N/A,FALSE,"Mailing Balance Sheet";"Chart - Total Resources Per Student",#N/A,FALSE,"Mailing Balance Sheet"}</definedName>
    <definedName name="wrn.Ken._.Financial._.Projections.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wrn.Models._.and._.Assumptions." hidden="1">{#N/A,#N/A,FALSE,"Assumptions";#N/A,#N/A,FALSE,"Model A";#N/A,#N/A,FALSE,"Model B";#N/A,#N/A,FALSE,"Model C"}</definedName>
    <definedName name="wrn.Proj.._.Fin.._.Reports._.and._.Ratios." hidden="1">{#N/A,#N/A,FALSE,"Assumptions";#N/A,#N/A,FALSE,"Balance Sheet";#N/A,#N/A,FALSE,"SOC";#N/A,#N/A,FALSE,"P &amp; L";#N/A,#N/A,FALSE,"Ratios";"Ratio Detail",#N/A,FALSE,"Ratio Detail"}</definedName>
    <definedName name="wrn.Project._.Detail._.Tabs." hidden="1">{#N/A,#N/A,FALSE,"Rec Proj";#N/A,#N/A,FALSE,"MUB Proj";#N/A,#N/A,FALSE,"Dining";#N/A,#N/A,FALSE,"Housing";#N/A,#N/A,FALSE,"Whitemore"}</definedName>
    <definedName name="wrn.Projected._.Financial._.Statements." hidden="1">{#N/A,#N/A,FALSE,"Balance Sheet";#N/A,#N/A,FALSE,"SOC";#N/A,#N/A,FALSE,"P &amp; L"}</definedName>
    <definedName name="wrn.Projection._.Detail._.2000._.thru._.2005." hidden="1">{#N/A,#N/A,FALSE,"2000";#N/A,#N/A,FALSE,"2001";#N/A,#N/A,FALSE,"2002";#N/A,#N/A,FALSE,"2003";#N/A,#N/A,FALSE,"2004";#N/A,#N/A,FALSE,"2005"}</definedName>
    <definedName name="wrn.Projects._.Summary._.Tab." hidden="1">{#N/A,#N/A,FALSE,"Projects"}</definedName>
    <definedName name="wrn.Ratio._.Analysis." hidden="1">{#N/A,#N/A,FALSE,"Ratios";#N/A,#N/A,FALSE,"Ratio Detail"}</definedName>
    <definedName name="wrn.Ratio._.Detail." hidden="1">{#N/A,#N/A,FALSE,"Ratios";#N/A,#N/A,FALSE,"Ratio Detail"}</definedName>
    <definedName name="xxx" localSheetId="1">#REF!</definedName>
    <definedName name="xxx" localSheetId="0">#REF!</definedName>
    <definedName name="xxx">#REF!</definedName>
    <definedName name="xxxxx" localSheetId="1">#REF!</definedName>
    <definedName name="xxxxx" localSheetId="0">#REF!</definedName>
    <definedName name="xxxxx">#REF!</definedName>
    <definedName name="yield">[6]Database!$S$15:$S$150</definedName>
    <definedName name="yyyy" localSheetId="1">#REF!</definedName>
    <definedName name="yyyy" localSheetId="0">#REF!</definedName>
    <definedName name="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8" i="2" l="1"/>
  <c r="AV33" i="2" l="1"/>
  <c r="AV27" i="2"/>
  <c r="AV26" i="2"/>
  <c r="AV28" i="2" s="1"/>
  <c r="AV23" i="2"/>
  <c r="AP29" i="2" l="1"/>
  <c r="AQ29" i="2" s="1"/>
  <c r="AR29" i="2" s="1"/>
  <c r="AR32" i="2"/>
  <c r="AP18" i="2" l="1"/>
  <c r="AP19" i="2"/>
  <c r="AV20" i="2"/>
  <c r="AO22" i="2"/>
  <c r="AP22" i="2" s="1"/>
  <c r="AQ22" i="2" s="1"/>
  <c r="AW22" i="2"/>
  <c r="AP30" i="2"/>
  <c r="AQ30" i="2" s="1"/>
  <c r="AP23" i="2"/>
  <c r="AP16" i="2"/>
  <c r="AQ16" i="2" s="1"/>
  <c r="AR16" i="2" s="1"/>
  <c r="AP15" i="2"/>
  <c r="BB22" i="2" l="1"/>
  <c r="AQ23" i="2"/>
  <c r="AR23" i="2" s="1"/>
  <c r="AZ23" i="2" s="1"/>
  <c r="AP33" i="2"/>
  <c r="AX29" i="2"/>
  <c r="AY29" i="2" s="1"/>
  <c r="AP28" i="2"/>
  <c r="AX28" i="2" s="1"/>
  <c r="AQ28" i="2"/>
  <c r="AX40" i="2"/>
  <c r="AU48" i="2"/>
  <c r="AZ16" i="2"/>
  <c r="AP17" i="2"/>
  <c r="AQ17" i="2" s="1"/>
  <c r="AZ18" i="2"/>
  <c r="AZ19" i="2"/>
  <c r="AP21" i="2"/>
  <c r="AQ21" i="2" s="1"/>
  <c r="AX22" i="2"/>
  <c r="BC22" i="2" s="1"/>
  <c r="AR22" i="2"/>
  <c r="AZ22" i="2" s="1"/>
  <c r="AP25" i="2"/>
  <c r="AQ25" i="2" s="1"/>
  <c r="AR26" i="2"/>
  <c r="AZ26" i="2" s="1"/>
  <c r="AX27" i="2"/>
  <c r="AZ27" i="2"/>
  <c r="AX30" i="2"/>
  <c r="AR30" i="2"/>
  <c r="AZ30" i="2" s="1"/>
  <c r="AP31" i="2"/>
  <c r="AX31" i="2" s="1"/>
  <c r="AY31" i="2"/>
  <c r="AR31" i="2"/>
  <c r="AZ31" i="2" s="1"/>
  <c r="AP32" i="2"/>
  <c r="AX32" i="2" s="1"/>
  <c r="AZ32" i="2"/>
  <c r="AQ15" i="2"/>
  <c r="AR15" i="2" s="1"/>
  <c r="AZ15" i="2" s="1"/>
  <c r="AZ49" i="2"/>
  <c r="AY49" i="2"/>
  <c r="AX49" i="2"/>
  <c r="AW49" i="2"/>
  <c r="AV49" i="2"/>
  <c r="AU49" i="2"/>
  <c r="AT49" i="2"/>
  <c r="AZ48" i="2"/>
  <c r="AY48" i="2"/>
  <c r="AX48" i="2"/>
  <c r="AW48" i="2"/>
  <c r="AT48" i="2"/>
  <c r="AZ46" i="2"/>
  <c r="AY46" i="2"/>
  <c r="AX46" i="2"/>
  <c r="AW46" i="2"/>
  <c r="AV46" i="2"/>
  <c r="AU46" i="2"/>
  <c r="AT46" i="2"/>
  <c r="AZ45" i="2"/>
  <c r="AY45" i="2"/>
  <c r="AX45" i="2"/>
  <c r="AW45" i="2"/>
  <c r="AV45" i="2"/>
  <c r="AU45" i="2"/>
  <c r="AT45" i="2"/>
  <c r="AZ43" i="2"/>
  <c r="AY43" i="2"/>
  <c r="AX43" i="2"/>
  <c r="AW43" i="2"/>
  <c r="AV43" i="2"/>
  <c r="AU43" i="2"/>
  <c r="AT43" i="2"/>
  <c r="AZ42" i="2"/>
  <c r="AY42" i="2"/>
  <c r="AX42" i="2"/>
  <c r="AW42" i="2"/>
  <c r="AV42" i="2"/>
  <c r="AU42" i="2"/>
  <c r="AT42" i="2"/>
  <c r="AZ40" i="2"/>
  <c r="AY40" i="2"/>
  <c r="AW40" i="2"/>
  <c r="AV40" i="2"/>
  <c r="AU40" i="2"/>
  <c r="AT40" i="2"/>
  <c r="AT39" i="2"/>
  <c r="AZ38" i="2"/>
  <c r="AY38" i="2"/>
  <c r="AX38" i="2"/>
  <c r="AW38" i="2"/>
  <c r="AV38" i="2"/>
  <c r="AU38" i="2"/>
  <c r="AT38" i="2"/>
  <c r="AT36" i="2"/>
  <c r="AT50" i="2" s="1"/>
  <c r="AT35" i="2"/>
  <c r="AU34" i="2"/>
  <c r="AT34" i="2"/>
  <c r="AX33" i="2"/>
  <c r="AW33" i="2"/>
  <c r="AU33" i="2"/>
  <c r="AT33" i="2"/>
  <c r="AY32" i="2"/>
  <c r="AW32" i="2"/>
  <c r="AU32" i="2"/>
  <c r="AT32" i="2"/>
  <c r="AW31" i="2"/>
  <c r="AU31" i="2"/>
  <c r="AT31" i="2"/>
  <c r="AY30" i="2"/>
  <c r="AW30" i="2"/>
  <c r="AV30" i="2"/>
  <c r="AV29" i="2" s="1"/>
  <c r="AV34" i="2" s="1"/>
  <c r="AU30" i="2"/>
  <c r="AT30" i="2"/>
  <c r="AW29" i="2"/>
  <c r="AU29" i="2"/>
  <c r="AT29" i="2"/>
  <c r="AY28" i="2"/>
  <c r="AU28" i="2"/>
  <c r="AT28" i="2"/>
  <c r="AY27" i="2"/>
  <c r="AW27" i="2"/>
  <c r="AU27" i="2"/>
  <c r="AT27" i="2"/>
  <c r="AX26" i="2"/>
  <c r="AW26" i="2"/>
  <c r="AU26" i="2"/>
  <c r="AT26" i="2"/>
  <c r="AT25" i="2"/>
  <c r="AU24" i="2"/>
  <c r="AU36" i="2" s="1"/>
  <c r="AT24" i="2"/>
  <c r="AY23" i="2"/>
  <c r="AX23" i="2"/>
  <c r="AW23" i="2"/>
  <c r="AU23" i="2"/>
  <c r="AT23" i="2"/>
  <c r="AU22" i="2"/>
  <c r="AT22" i="2"/>
  <c r="AW21" i="2"/>
  <c r="AV21" i="2"/>
  <c r="AV24" i="2" s="1"/>
  <c r="AU21" i="2"/>
  <c r="AT21" i="2"/>
  <c r="AY19" i="2"/>
  <c r="AX19" i="2"/>
  <c r="BB19" i="2" s="1"/>
  <c r="AW19" i="2"/>
  <c r="BA19" i="2" s="1"/>
  <c r="AU19" i="2"/>
  <c r="AT19" i="2"/>
  <c r="AX18" i="2"/>
  <c r="BB18" i="2" s="1"/>
  <c r="AW18" i="2"/>
  <c r="BA18" i="2" s="1"/>
  <c r="AU18" i="2"/>
  <c r="AT18" i="2"/>
  <c r="AW17" i="2"/>
  <c r="BA17" i="2" s="1"/>
  <c r="AU17" i="2"/>
  <c r="AT17" i="2"/>
  <c r="AY16" i="2"/>
  <c r="AX16" i="2"/>
  <c r="AU16" i="2"/>
  <c r="AT16" i="2"/>
  <c r="AY15" i="2"/>
  <c r="AX15" i="2"/>
  <c r="AU15" i="2"/>
  <c r="AT15" i="2"/>
  <c r="AT20" i="2" s="1"/>
  <c r="C41" i="2"/>
  <c r="AU41" i="2" s="1"/>
  <c r="D41" i="2"/>
  <c r="E41" i="2"/>
  <c r="F41" i="2"/>
  <c r="G41" i="2"/>
  <c r="H41" i="2"/>
  <c r="I41" i="2"/>
  <c r="J41" i="2"/>
  <c r="J44" i="2" s="1"/>
  <c r="K41" i="2"/>
  <c r="L41" i="2"/>
  <c r="L44" i="2" s="1"/>
  <c r="B41" i="2"/>
  <c r="B44" i="2" s="1"/>
  <c r="AO28" i="2"/>
  <c r="AO34" i="2" s="1"/>
  <c r="AW34" i="2" s="1"/>
  <c r="AO20" i="2"/>
  <c r="AP20" i="2" s="1"/>
  <c r="AU13" i="2"/>
  <c r="AT13" i="2"/>
  <c r="I16" i="2"/>
  <c r="AW16" i="2" s="1"/>
  <c r="BA16" i="2" s="1"/>
  <c r="I15" i="2"/>
  <c r="AW15" i="2" s="1"/>
  <c r="Q115" i="2"/>
  <c r="Y80" i="2"/>
  <c r="Q65" i="2" s="1"/>
  <c r="G76" i="2"/>
  <c r="L71" i="2"/>
  <c r="L72" i="2" s="1"/>
  <c r="K71" i="2"/>
  <c r="K72" i="2" s="1"/>
  <c r="J71" i="2"/>
  <c r="J72" i="2" s="1"/>
  <c r="I71" i="2"/>
  <c r="G71" i="2"/>
  <c r="P67" i="2"/>
  <c r="L67" i="2"/>
  <c r="K67" i="2"/>
  <c r="J67" i="2"/>
  <c r="I67" i="2"/>
  <c r="U66" i="2"/>
  <c r="T66" i="2"/>
  <c r="S66" i="2"/>
  <c r="R66" i="2"/>
  <c r="Q66" i="2"/>
  <c r="G65" i="2"/>
  <c r="G67" i="2" s="1"/>
  <c r="L63" i="2"/>
  <c r="K63" i="2"/>
  <c r="J63" i="2"/>
  <c r="I62" i="2"/>
  <c r="I63" i="2" s="1"/>
  <c r="G61" i="2"/>
  <c r="G63" i="2" s="1"/>
  <c r="AC57" i="2"/>
  <c r="AB57" i="2"/>
  <c r="AA57" i="2"/>
  <c r="Z57" i="2"/>
  <c r="Y57" i="2"/>
  <c r="U57" i="2"/>
  <c r="T57" i="2"/>
  <c r="S57" i="2"/>
  <c r="R57" i="2"/>
  <c r="Q57" i="2"/>
  <c r="H44" i="2"/>
  <c r="F44" i="2"/>
  <c r="E44" i="2"/>
  <c r="D44" i="2"/>
  <c r="AC37" i="2"/>
  <c r="AB37" i="2"/>
  <c r="AA37" i="2"/>
  <c r="Z37" i="2"/>
  <c r="Y37" i="2"/>
  <c r="X37" i="2"/>
  <c r="W37" i="2"/>
  <c r="U37" i="2"/>
  <c r="T37" i="2"/>
  <c r="S37" i="2"/>
  <c r="R37" i="2"/>
  <c r="Q37" i="2"/>
  <c r="L37" i="2"/>
  <c r="K37" i="2"/>
  <c r="J37" i="2"/>
  <c r="I37" i="2"/>
  <c r="H37" i="2"/>
  <c r="G37" i="2"/>
  <c r="F37" i="2"/>
  <c r="E37" i="2"/>
  <c r="D37" i="2"/>
  <c r="C37" i="2"/>
  <c r="B37" i="2"/>
  <c r="AC55" i="2"/>
  <c r="AB55" i="2"/>
  <c r="AA55" i="2"/>
  <c r="Z55" i="2"/>
  <c r="Y55" i="2"/>
  <c r="X55" i="2"/>
  <c r="W55" i="2"/>
  <c r="U55" i="2"/>
  <c r="T55" i="2"/>
  <c r="S55" i="2"/>
  <c r="R55" i="2"/>
  <c r="Q55" i="2"/>
  <c r="L55" i="2"/>
  <c r="K55" i="2"/>
  <c r="J55" i="2"/>
  <c r="I55" i="2"/>
  <c r="H55" i="2"/>
  <c r="E55" i="2"/>
  <c r="D55" i="2"/>
  <c r="C55" i="2"/>
  <c r="B55" i="2"/>
  <c r="AC54" i="2"/>
  <c r="AB54" i="2"/>
  <c r="AA54" i="2"/>
  <c r="Z54" i="2"/>
  <c r="Y54" i="2"/>
  <c r="N40" i="2"/>
  <c r="N36" i="2"/>
  <c r="AH13" i="2"/>
  <c r="AG13" i="2"/>
  <c r="AC13" i="2"/>
  <c r="AB13" i="2"/>
  <c r="AA13" i="2"/>
  <c r="Z13" i="2"/>
  <c r="Y13" i="2"/>
  <c r="U13" i="2"/>
  <c r="U64" i="2" s="1"/>
  <c r="T13" i="2"/>
  <c r="T64" i="2" s="1"/>
  <c r="S13" i="2"/>
  <c r="S62" i="2" s="1"/>
  <c r="R13" i="2"/>
  <c r="R62" i="2" s="1"/>
  <c r="Q13" i="2"/>
  <c r="Q64" i="2" s="1"/>
  <c r="Q13" i="1"/>
  <c r="Q64" i="1" s="1"/>
  <c r="R13" i="1"/>
  <c r="S13" i="1"/>
  <c r="S62" i="1" s="1"/>
  <c r="T13" i="1"/>
  <c r="T62" i="1" s="1"/>
  <c r="U13" i="1"/>
  <c r="U62" i="1" s="1"/>
  <c r="Y13" i="1"/>
  <c r="Z13" i="1"/>
  <c r="AA13" i="1"/>
  <c r="AB13" i="1"/>
  <c r="AC13" i="1"/>
  <c r="AG13" i="1"/>
  <c r="AH13" i="1"/>
  <c r="N37" i="1"/>
  <c r="N41" i="1"/>
  <c r="Y54" i="1"/>
  <c r="Z54" i="1"/>
  <c r="AA54" i="1"/>
  <c r="AB54" i="1"/>
  <c r="AC54" i="1"/>
  <c r="B55" i="1"/>
  <c r="C55" i="1"/>
  <c r="D55" i="1"/>
  <c r="E55" i="1"/>
  <c r="H55" i="1"/>
  <c r="I55" i="1"/>
  <c r="J55" i="1"/>
  <c r="K55" i="1"/>
  <c r="L55" i="1"/>
  <c r="Q55" i="1"/>
  <c r="R55" i="1"/>
  <c r="S55" i="1"/>
  <c r="T55" i="1"/>
  <c r="U55" i="1"/>
  <c r="W55" i="1"/>
  <c r="X55" i="1"/>
  <c r="Y55" i="1"/>
  <c r="Z55" i="1"/>
  <c r="AA55" i="1"/>
  <c r="AB55" i="1"/>
  <c r="AC55" i="1"/>
  <c r="B56" i="1"/>
  <c r="C56" i="1"/>
  <c r="D56" i="1"/>
  <c r="E56" i="1"/>
  <c r="F56" i="1"/>
  <c r="G56" i="1"/>
  <c r="H56" i="1"/>
  <c r="I56" i="1"/>
  <c r="J56" i="1"/>
  <c r="K56" i="1"/>
  <c r="L56" i="1"/>
  <c r="Q56" i="1"/>
  <c r="R56" i="1"/>
  <c r="S56" i="1"/>
  <c r="T56" i="1"/>
  <c r="U56" i="1"/>
  <c r="W56" i="1"/>
  <c r="X56" i="1"/>
  <c r="Y56" i="1"/>
  <c r="Z56" i="1"/>
  <c r="AA56" i="1"/>
  <c r="AB56" i="1"/>
  <c r="AC56" i="1"/>
  <c r="D57" i="1"/>
  <c r="E57" i="1"/>
  <c r="F57" i="1"/>
  <c r="G57" i="1"/>
  <c r="H57" i="1"/>
  <c r="I57" i="1"/>
  <c r="J57" i="1"/>
  <c r="K57" i="1"/>
  <c r="L57" i="1"/>
  <c r="Q57" i="1"/>
  <c r="R57" i="1"/>
  <c r="S57" i="1"/>
  <c r="T57" i="1"/>
  <c r="U57" i="1"/>
  <c r="Y57" i="1"/>
  <c r="Z57" i="1"/>
  <c r="AA57" i="1"/>
  <c r="AB57" i="1"/>
  <c r="AC57" i="1"/>
  <c r="G61" i="1"/>
  <c r="G63" i="1" s="1"/>
  <c r="I62" i="1"/>
  <c r="I63" i="1" s="1"/>
  <c r="Q62" i="1"/>
  <c r="R62" i="1"/>
  <c r="J63" i="1"/>
  <c r="K63" i="1"/>
  <c r="L63" i="1"/>
  <c r="R64" i="1"/>
  <c r="G65" i="1"/>
  <c r="G67" i="1" s="1"/>
  <c r="Q66" i="1"/>
  <c r="R66" i="1"/>
  <c r="S66" i="1"/>
  <c r="T66" i="1"/>
  <c r="U66" i="1"/>
  <c r="I67" i="1"/>
  <c r="J67" i="1"/>
  <c r="K67" i="1"/>
  <c r="L67" i="1"/>
  <c r="G71" i="1"/>
  <c r="I71" i="1"/>
  <c r="J71" i="1"/>
  <c r="J72" i="1" s="1"/>
  <c r="K71" i="1"/>
  <c r="K72" i="1" s="1"/>
  <c r="L71" i="1"/>
  <c r="L72" i="1"/>
  <c r="G76" i="1"/>
  <c r="Y80" i="1"/>
  <c r="P67" i="1" s="1"/>
  <c r="Q115" i="1"/>
  <c r="AU20" i="2" l="1"/>
  <c r="AR28" i="2"/>
  <c r="AZ28" i="2" s="1"/>
  <c r="N41" i="2"/>
  <c r="AV36" i="2"/>
  <c r="BA15" i="2"/>
  <c r="AW20" i="2"/>
  <c r="AW24" i="2" s="1"/>
  <c r="BA29" i="2"/>
  <c r="AP34" i="2"/>
  <c r="AQ34" i="2" s="1"/>
  <c r="AR34" i="2" s="1"/>
  <c r="BC28" i="2"/>
  <c r="BD28" i="2"/>
  <c r="BB15" i="2"/>
  <c r="AV50" i="2"/>
  <c r="BC19" i="2"/>
  <c r="BD19" i="2"/>
  <c r="BB29" i="2"/>
  <c r="AP24" i="2"/>
  <c r="BB16" i="2"/>
  <c r="AQ20" i="2"/>
  <c r="BC16" i="2"/>
  <c r="BD15" i="2"/>
  <c r="BE15" i="2"/>
  <c r="BC15" i="2"/>
  <c r="BE16" i="2"/>
  <c r="BD16" i="2"/>
  <c r="AX34" i="2"/>
  <c r="AT37" i="2"/>
  <c r="AU44" i="2"/>
  <c r="AU37" i="2"/>
  <c r="AV37" i="2"/>
  <c r="AU50" i="2"/>
  <c r="AZ33" i="2"/>
  <c r="AY33" i="2"/>
  <c r="AY17" i="2"/>
  <c r="AR17" i="2"/>
  <c r="AZ17" i="2" s="1"/>
  <c r="AZ29" i="2"/>
  <c r="AR25" i="2"/>
  <c r="AY21" i="2"/>
  <c r="AR21" i="2"/>
  <c r="AZ21" i="2" s="1"/>
  <c r="AY26" i="2"/>
  <c r="AX17" i="2"/>
  <c r="BB17" i="2" s="1"/>
  <c r="AY18" i="2"/>
  <c r="BD18" i="2" s="1"/>
  <c r="AX21" i="2"/>
  <c r="AY22" i="2"/>
  <c r="BD22" i="2" s="1"/>
  <c r="C44" i="2"/>
  <c r="K44" i="2"/>
  <c r="AT41" i="2"/>
  <c r="AT44" i="2" s="1"/>
  <c r="G44" i="2"/>
  <c r="I44" i="2"/>
  <c r="AV41" i="2"/>
  <c r="AV44" i="2"/>
  <c r="AW28" i="2"/>
  <c r="BA28" i="2" s="1"/>
  <c r="AO24" i="2"/>
  <c r="AW36" i="2" s="1"/>
  <c r="T62" i="2"/>
  <c r="U62" i="2"/>
  <c r="Q62" i="2"/>
  <c r="Q67" i="2"/>
  <c r="R65" i="2" s="1"/>
  <c r="R67" i="2" s="1"/>
  <c r="R64" i="2"/>
  <c r="S64" i="2"/>
  <c r="U64" i="1"/>
  <c r="T64" i="1"/>
  <c r="S64" i="1"/>
  <c r="Q65" i="1"/>
  <c r="Q67" i="1" s="1"/>
  <c r="AZ34" i="2" l="1"/>
  <c r="BD17" i="2"/>
  <c r="AZ20" i="2"/>
  <c r="AZ24" i="2" s="1"/>
  <c r="BB28" i="2"/>
  <c r="AX20" i="2"/>
  <c r="AX24" i="2" s="1"/>
  <c r="AX36" i="2" s="1"/>
  <c r="AX41" i="2" s="1"/>
  <c r="AX44" i="2" s="1"/>
  <c r="Q69" i="2"/>
  <c r="BC17" i="2"/>
  <c r="AY20" i="2"/>
  <c r="AY24" i="2" s="1"/>
  <c r="BC18" i="2"/>
  <c r="BC29" i="2"/>
  <c r="AY34" i="2"/>
  <c r="BD29" i="2"/>
  <c r="AR20" i="2"/>
  <c r="AQ24" i="2"/>
  <c r="AW41" i="2"/>
  <c r="AW50" i="2"/>
  <c r="AW37" i="2"/>
  <c r="AW44" i="2"/>
  <c r="R69" i="2"/>
  <c r="S65" i="2"/>
  <c r="S67" i="2" s="1"/>
  <c r="R65" i="1"/>
  <c r="R67" i="1" s="1"/>
  <c r="Q69" i="1"/>
  <c r="AY36" i="2" l="1"/>
  <c r="AY41" i="2" s="1"/>
  <c r="AY44" i="2" s="1"/>
  <c r="AX50" i="2"/>
  <c r="AR24" i="2"/>
  <c r="AZ36" i="2" s="1"/>
  <c r="AZ44" i="2" s="1"/>
  <c r="AX37" i="2"/>
  <c r="S69" i="2"/>
  <c r="T65" i="2"/>
  <c r="T67" i="2" s="1"/>
  <c r="S65" i="1"/>
  <c r="S67" i="1" s="1"/>
  <c r="R69" i="1"/>
  <c r="AY50" i="2" l="1"/>
  <c r="AY37" i="2"/>
  <c r="AZ41" i="2"/>
  <c r="AZ37" i="2"/>
  <c r="AZ50" i="2"/>
  <c r="T69" i="2"/>
  <c r="U65" i="2"/>
  <c r="U67" i="2" s="1"/>
  <c r="U69" i="2" s="1"/>
  <c r="T65" i="1"/>
  <c r="T67" i="1" s="1"/>
  <c r="S69" i="1"/>
  <c r="U65" i="1" l="1"/>
  <c r="U67" i="1" s="1"/>
  <c r="U69" i="1" s="1"/>
  <c r="T69" i="1"/>
  <c r="AI6" i="2"/>
  <c r="AI1" i="2"/>
  <c r="AI3" i="2"/>
  <c r="AI5" i="2"/>
  <c r="AI9" i="2"/>
  <c r="AI8" i="2"/>
  <c r="AI2" i="2"/>
  <c r="AI7" i="2"/>
  <c r="AI11" i="2"/>
  <c r="AI10" i="2"/>
  <c r="AI12" i="2"/>
  <c r="AI4" i="2"/>
  <c r="AI13" i="2"/>
  <c r="AF7" i="1"/>
  <c r="AF12" i="1"/>
  <c r="AF8" i="1"/>
  <c r="AF13" i="1"/>
  <c r="AF11" i="1"/>
  <c r="AF10" i="1"/>
  <c r="AF9" i="1"/>
  <c r="AF3" i="1"/>
  <c r="AF2" i="1"/>
  <c r="AF6" i="1"/>
  <c r="AF5" i="1"/>
  <c r="AF4" i="1"/>
  <c r="AF1" i="1"/>
  <c r="AI3" i="1"/>
  <c r="AI7" i="1"/>
  <c r="AI13" i="1"/>
  <c r="AI6" i="1"/>
  <c r="AI8" i="1"/>
  <c r="AI9" i="1"/>
  <c r="AI2" i="1"/>
  <c r="AI11" i="1"/>
  <c r="AI1" i="1"/>
  <c r="AI10" i="1"/>
  <c r="AI12" i="1"/>
  <c r="AI4" i="1"/>
  <c r="AI5" i="1"/>
  <c r="AF3" i="2"/>
  <c r="AF9" i="2"/>
  <c r="AF5" i="2"/>
  <c r="AF6" i="2"/>
  <c r="AF12" i="2"/>
  <c r="AF7" i="2"/>
  <c r="AF13" i="2"/>
  <c r="AF8" i="2"/>
  <c r="AF10" i="2"/>
  <c r="AF11" i="2"/>
  <c r="AF2" i="2"/>
  <c r="AF4" i="2"/>
  <c r="AF1" i="2"/>
</calcChain>
</file>

<file path=xl/sharedStrings.xml><?xml version="1.0" encoding="utf-8"?>
<sst xmlns="http://schemas.openxmlformats.org/spreadsheetml/2006/main" count="705" uniqueCount="157">
  <si>
    <t>nr</t>
  </si>
  <si>
    <t>res</t>
  </si>
  <si>
    <t>X</t>
  </si>
  <si>
    <t>W</t>
  </si>
  <si>
    <t>Q1</t>
  </si>
  <si>
    <t>Financial Aid -Grants</t>
  </si>
  <si>
    <t>Financial Aid -E&amp;G</t>
  </si>
  <si>
    <t>D</t>
  </si>
  <si>
    <t>Gross Tuition/Fee  change</t>
  </si>
  <si>
    <t>A</t>
  </si>
  <si>
    <t>U</t>
  </si>
  <si>
    <t>Beg Bal</t>
  </si>
  <si>
    <t>UFR to Debt</t>
  </si>
  <si>
    <t xml:space="preserve">                 Change from last Projection</t>
  </si>
  <si>
    <t>Strategic Investment - SIP Savings - Current Report</t>
  </si>
  <si>
    <t>Adjusted UFR</t>
  </si>
  <si>
    <t>Strategic Investment - SIP Savings - March Report</t>
  </si>
  <si>
    <t>Less IFB outstanding</t>
  </si>
  <si>
    <t>Ending UFR</t>
  </si>
  <si>
    <t>Current Yr Change</t>
  </si>
  <si>
    <t>Strategic Investment - SIP Payout - Current Report</t>
  </si>
  <si>
    <t xml:space="preserve">Beginning UFR </t>
  </si>
  <si>
    <t>Strategic Investment - SIP Payout - March Report</t>
  </si>
  <si>
    <t>FY22</t>
  </si>
  <si>
    <t>FY21</t>
  </si>
  <si>
    <t>FY20</t>
  </si>
  <si>
    <t>FY19</t>
  </si>
  <si>
    <t xml:space="preserve">FY18 </t>
  </si>
  <si>
    <t>FY17</t>
  </si>
  <si>
    <t>Expense Plug to Meet OM Target - (Reduction) Increase - Current Report</t>
  </si>
  <si>
    <t>Expense Plug to Meet OM Target - (Reduction) Increase - March Report</t>
  </si>
  <si>
    <t>KEY Changes from Previous Projection</t>
  </si>
  <si>
    <t>Operating Margin - One-time Strategic Exp Not Included</t>
  </si>
  <si>
    <t>Operating Margin - One-time Strategic Exp Included</t>
  </si>
  <si>
    <t>Unrestricted Financial Resources (UFR) to Debt</t>
  </si>
  <si>
    <t>BOT - Summary Activity Statement</t>
  </si>
  <si>
    <t>BOT - Net Non-Operating Income or (Loss)</t>
  </si>
  <si>
    <t>BOT - Non-Operating Expense</t>
  </si>
  <si>
    <t>BOT - Non-Operating Revenue</t>
  </si>
  <si>
    <t>BOT - Add Back Non-Recurring Strategic Investment Expense</t>
  </si>
  <si>
    <t>BOT - Net Operating Income or (Loss) (Operating Margin)</t>
  </si>
  <si>
    <t>BOT - Total Operating Expenses</t>
  </si>
  <si>
    <t>BOT - Interest and Other Operating Expense</t>
  </si>
  <si>
    <t>BOT - Depreciation, Plant &amp; Equipment Investment</t>
  </si>
  <si>
    <t>BOT - Utilities</t>
  </si>
  <si>
    <t>BOT - Strategic Allocations</t>
  </si>
  <si>
    <t>BOT - Supplies and Services</t>
  </si>
  <si>
    <t>BOT - Employee Compensation</t>
  </si>
  <si>
    <t>BOT - Employee Benefits</t>
  </si>
  <si>
    <t>BOT - Salaries and wages</t>
  </si>
  <si>
    <t>BOT - Total Operating Revenues</t>
  </si>
  <si>
    <t>BOT - Grants, Contracts and Other Operating Revenue</t>
  </si>
  <si>
    <t>BOT - Sales of auxiliary services</t>
  </si>
  <si>
    <t>BOT - State of New Hampshire general appropriations</t>
  </si>
  <si>
    <t>BOT - Net Tuition &amp; Fees</t>
  </si>
  <si>
    <t>BOT - Less: student financial aid</t>
  </si>
  <si>
    <t>BOT - Student fees revenue</t>
  </si>
  <si>
    <t>BOT - Continuing education tuition</t>
  </si>
  <si>
    <t>BOT - Nonresident tuition</t>
  </si>
  <si>
    <t>BOT - Resident tuition</t>
  </si>
  <si>
    <t>FY17 Actuals</t>
  </si>
  <si>
    <t>FY16 Actuals</t>
  </si>
  <si>
    <t>FY22 MYP</t>
  </si>
  <si>
    <t>FY21 MYP</t>
  </si>
  <si>
    <t>FY20 MYP</t>
  </si>
  <si>
    <t>FY19 MYP</t>
  </si>
  <si>
    <t>FY18 MYP             (DNU- Replaced by P1 Proj)</t>
  </si>
  <si>
    <t>FY18 P2 Proj</t>
  </si>
  <si>
    <t>FY18 P1 Proj</t>
  </si>
  <si>
    <t>FY18 Sept BOT Retreat</t>
  </si>
  <si>
    <t>FY18 Budget</t>
  </si>
  <si>
    <t>=CONCATENATE(AA4," MYP")</t>
  </si>
  <si>
    <t>=CONCATENATE(Z4," MYP")</t>
  </si>
  <si>
    <t>Period-To-Date</t>
  </si>
  <si>
    <t>Measures</t>
  </si>
  <si>
    <t>June</t>
  </si>
  <si>
    <t>Year Total</t>
  </si>
  <si>
    <t>Period</t>
  </si>
  <si>
    <t>Location USNH</t>
  </si>
  <si>
    <t>Location</t>
  </si>
  <si>
    <t>Program 020</t>
  </si>
  <si>
    <t>Program</t>
  </si>
  <si>
    <t>Obsolete (was: No Activity PSU)</t>
  </si>
  <si>
    <t>University System of New Hampshire Activity Codes</t>
  </si>
  <si>
    <t>Plymouth State University Activity Codes</t>
  </si>
  <si>
    <t>Activity</t>
  </si>
  <si>
    <t>[PSU placeholders with roll-ups, for use on projection forms].[0_6 - Plymouth State University Campus Placeholder]</t>
  </si>
  <si>
    <t>Ocampus 6 - Plymouth State University</t>
  </si>
  <si>
    <t>Campus</t>
  </si>
  <si>
    <t>Projection Adjustments</t>
  </si>
  <si>
    <t>MYP Final</t>
  </si>
  <si>
    <t>Total Projections</t>
  </si>
  <si>
    <t>Final</t>
  </si>
  <si>
    <t>Version</t>
  </si>
  <si>
    <t>FY18</t>
  </si>
  <si>
    <t>FY16</t>
  </si>
  <si>
    <t>Year</t>
  </si>
  <si>
    <t>2017-06 - FY18 MYP</t>
  </si>
  <si>
    <t>Multi Year Projections 1</t>
  </si>
  <si>
    <t>Current Year Projections 2</t>
  </si>
  <si>
    <t>Actuals</t>
  </si>
  <si>
    <t>Scenario</t>
  </si>
  <si>
    <t>Current Year Projections 1</t>
  </si>
  <si>
    <t>2017-09 - FY18 MYP</t>
  </si>
  <si>
    <t>OAFBUD (Original All Funds Budget)</t>
  </si>
  <si>
    <t>All Funds</t>
  </si>
  <si>
    <t>All Non-UFR Funds</t>
  </si>
  <si>
    <t>All Unrestricted Financial Resources (UFR) Funds</t>
  </si>
  <si>
    <t>P1 to P2 change  - Inc (dec)</t>
  </si>
  <si>
    <t>Fund</t>
  </si>
  <si>
    <t>Legend</t>
  </si>
  <si>
    <t>Financial Plan</t>
  </si>
  <si>
    <t>Fy19 Adjustments to get to Obud</t>
  </si>
  <si>
    <t>Original April Plan</t>
  </si>
  <si>
    <t>Fy16</t>
  </si>
  <si>
    <t>fy17</t>
  </si>
  <si>
    <t>fy18</t>
  </si>
  <si>
    <t>Fy20</t>
  </si>
  <si>
    <t>FY19 Budget</t>
  </si>
  <si>
    <t>FY20 Forecast</t>
  </si>
  <si>
    <t>FY21 Forecast</t>
  </si>
  <si>
    <t>FY22 Forecast</t>
  </si>
  <si>
    <t>Total Increase (Decrease) in Net Position</t>
  </si>
  <si>
    <t>20 inc</t>
  </si>
  <si>
    <t>21 inc</t>
  </si>
  <si>
    <t>22 incr</t>
  </si>
  <si>
    <t>19 inc</t>
  </si>
  <si>
    <t>Operating Margin %  -Excluding Strategic Investments/Non-Recurring</t>
  </si>
  <si>
    <t>Net Non-Operating Income or (Loss)</t>
  </si>
  <si>
    <t>Resident tuition</t>
  </si>
  <si>
    <t>Nonresident tuition</t>
  </si>
  <si>
    <t>Continuing education tuition</t>
  </si>
  <si>
    <t>Student fees revenue</t>
  </si>
  <si>
    <t>Less: student financial aid</t>
  </si>
  <si>
    <t>Net Tuition &amp; Fees</t>
  </si>
  <si>
    <t>State of New Hampshire general appropriations</t>
  </si>
  <si>
    <t>Sales of auxiliary services</t>
  </si>
  <si>
    <t>Grants, Contracts and Other Operating Revenue</t>
  </si>
  <si>
    <t>Total Operating Revenues</t>
  </si>
  <si>
    <t>Salaries and wages</t>
  </si>
  <si>
    <t>Employee Benefits</t>
  </si>
  <si>
    <t>Employee Compensation</t>
  </si>
  <si>
    <t>Supplies and Services</t>
  </si>
  <si>
    <t>Strategic Allocations</t>
  </si>
  <si>
    <t>Utilities</t>
  </si>
  <si>
    <t>Depreciation, Plant &amp; Equipment Investment</t>
  </si>
  <si>
    <t>Interest and Other Operating Expense</t>
  </si>
  <si>
    <t>Total Operating Expenses</t>
  </si>
  <si>
    <t>Net Operating Income or (Loss) (Operating Margin)- Included in Total USNH</t>
  </si>
  <si>
    <t>Add Back Non-Recurring Strategic Investment Expense</t>
  </si>
  <si>
    <t>Net Operating Income or (Loss) -Excluding Strategic Investments/Non-Recurring</t>
  </si>
  <si>
    <t>Non-Operating Revenue</t>
  </si>
  <si>
    <t>Non-Operating Expense</t>
  </si>
  <si>
    <t>Operating Margin % inclued Strategic Investments - Included in Total USNH</t>
  </si>
  <si>
    <t>($ in millions)</t>
  </si>
  <si>
    <t>FY18 Actuals*</t>
  </si>
  <si>
    <t xml:space="preserve">*The FY18 figures are pre-audit figures and are still subject to change.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</si>
</sst>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&quot;$&quot;#,##0.0"/>
    <numFmt numFmtId="168" formatCode="#,##0.0"/>
    <numFmt numFmtId="169" formatCode="#,##0.0_);\(#,##0.0\)"/>
    <numFmt numFmtId="170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b/>
      <sz val="10"/>
      <name val="Arial"/>
      <family val="2"/>
    </font>
    <font>
      <b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u val="singleAccounting"/>
      <sz val="10"/>
      <color theme="2" tint="-0.499984740745262"/>
      <name val="Arial"/>
      <family val="2"/>
    </font>
    <font>
      <u val="singleAccounting"/>
      <sz val="10"/>
      <name val="Arial"/>
      <family val="2"/>
    </font>
    <font>
      <b/>
      <u val="singleAccounting"/>
      <sz val="10"/>
      <color theme="2" tint="-0.499984740745262"/>
      <name val="Arial"/>
      <family val="2"/>
    </font>
    <font>
      <b/>
      <u val="singleAccounting"/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37">
    <xf numFmtId="0" fontId="0" fillId="0" borderId="0" xfId="0"/>
    <xf numFmtId="0" fontId="3" fillId="0" borderId="0" xfId="3"/>
    <xf numFmtId="164" fontId="0" fillId="0" borderId="0" xfId="1" applyNumberFormat="1" applyFont="1"/>
    <xf numFmtId="0" fontId="3" fillId="3" borderId="1" xfId="3" applyFill="1" applyBorder="1"/>
    <xf numFmtId="0" fontId="3" fillId="0" borderId="1" xfId="3" applyBorder="1"/>
    <xf numFmtId="0" fontId="3" fillId="4" borderId="1" xfId="3" applyFill="1" applyBorder="1"/>
    <xf numFmtId="164" fontId="3" fillId="0" borderId="0" xfId="1" applyNumberFormat="1" applyFont="1"/>
    <xf numFmtId="0" fontId="3" fillId="2" borderId="0" xfId="3" applyFill="1"/>
    <xf numFmtId="164" fontId="3" fillId="0" borderId="2" xfId="3" applyNumberFormat="1" applyBorder="1"/>
    <xf numFmtId="0" fontId="3" fillId="3" borderId="0" xfId="3" applyFill="1"/>
    <xf numFmtId="0" fontId="3" fillId="4" borderId="0" xfId="3" applyFill="1"/>
    <xf numFmtId="164" fontId="3" fillId="0" borderId="0" xfId="3" applyNumberFormat="1"/>
    <xf numFmtId="0" fontId="3" fillId="0" borderId="0" xfId="3" applyAlignment="1">
      <alignment horizontal="left"/>
    </xf>
    <xf numFmtId="164" fontId="4" fillId="0" borderId="0" xfId="1" applyNumberFormat="1" applyFont="1"/>
    <xf numFmtId="164" fontId="3" fillId="0" borderId="1" xfId="3" applyNumberFormat="1" applyBorder="1"/>
    <xf numFmtId="164" fontId="0" fillId="0" borderId="2" xfId="1" applyNumberFormat="1" applyFont="1" applyBorder="1"/>
    <xf numFmtId="0" fontId="5" fillId="0" borderId="0" xfId="3" applyFont="1"/>
    <xf numFmtId="164" fontId="2" fillId="0" borderId="0" xfId="1" applyNumberFormat="1" applyFont="1"/>
    <xf numFmtId="164" fontId="5" fillId="0" borderId="0" xfId="3" applyNumberFormat="1" applyFont="1"/>
    <xf numFmtId="165" fontId="6" fillId="0" borderId="0" xfId="2" applyNumberFormat="1" applyFont="1"/>
    <xf numFmtId="165" fontId="5" fillId="0" borderId="0" xfId="2" applyNumberFormat="1" applyFont="1"/>
    <xf numFmtId="164" fontId="7" fillId="0" borderId="0" xfId="1" applyNumberFormat="1" applyFont="1"/>
    <xf numFmtId="164" fontId="6" fillId="0" borderId="0" xfId="1" applyNumberFormat="1" applyFont="1"/>
    <xf numFmtId="164" fontId="5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164" fontId="10" fillId="0" borderId="0" xfId="1" applyNumberFormat="1" applyFont="1"/>
    <xf numFmtId="164" fontId="11" fillId="0" borderId="0" xfId="1" applyNumberFormat="1" applyFont="1"/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64" fontId="0" fillId="0" borderId="0" xfId="0" applyNumberFormat="1"/>
    <xf numFmtId="0" fontId="3" fillId="0" borderId="0" xfId="3" applyAlignment="1">
      <alignment horizontal="right"/>
    </xf>
    <xf numFmtId="164" fontId="3" fillId="0" borderId="0" xfId="3" applyNumberFormat="1" applyAlignment="1">
      <alignment horizontal="right"/>
    </xf>
    <xf numFmtId="164" fontId="3" fillId="3" borderId="1" xfId="1" applyNumberFormat="1" applyFont="1" applyFill="1" applyBorder="1"/>
    <xf numFmtId="164" fontId="3" fillId="0" borderId="1" xfId="1" applyNumberFormat="1" applyFont="1" applyBorder="1"/>
    <xf numFmtId="164" fontId="3" fillId="4" borderId="1" xfId="1" applyNumberFormat="1" applyFont="1" applyFill="1" applyBorder="1"/>
    <xf numFmtId="0" fontId="5" fillId="0" borderId="0" xfId="0" applyFont="1"/>
    <xf numFmtId="164" fontId="0" fillId="0" borderId="0" xfId="1" applyNumberFormat="1" applyFont="1" applyBorder="1"/>
    <xf numFmtId="14" fontId="0" fillId="0" borderId="0" xfId="0" applyNumberFormat="1"/>
    <xf numFmtId="0" fontId="7" fillId="0" borderId="0" xfId="0" applyFont="1"/>
    <xf numFmtId="164" fontId="0" fillId="0" borderId="3" xfId="1" applyNumberFormat="1" applyFont="1" applyBorder="1"/>
    <xf numFmtId="164" fontId="1" fillId="0" borderId="4" xfId="1" applyNumberFormat="1" applyFont="1" applyBorder="1"/>
    <xf numFmtId="164" fontId="1" fillId="0" borderId="5" xfId="1" applyNumberFormat="1" applyFont="1" applyBorder="1"/>
    <xf numFmtId="164" fontId="0" fillId="0" borderId="5" xfId="1" applyNumberFormat="1" applyFont="1" applyBorder="1"/>
    <xf numFmtId="0" fontId="3" fillId="3" borderId="7" xfId="3" applyFill="1" applyBorder="1"/>
    <xf numFmtId="0" fontId="3" fillId="0" borderId="7" xfId="3" applyBorder="1"/>
    <xf numFmtId="0" fontId="3" fillId="4" borderId="7" xfId="3" applyFill="1" applyBorder="1"/>
    <xf numFmtId="0" fontId="3" fillId="0" borderId="8" xfId="3" applyBorder="1"/>
    <xf numFmtId="164" fontId="3" fillId="0" borderId="9" xfId="1" applyNumberFormat="1" applyFont="1" applyBorder="1"/>
    <xf numFmtId="164" fontId="3" fillId="0" borderId="0" xfId="1" applyNumberFormat="1" applyFont="1" applyBorder="1"/>
    <xf numFmtId="164" fontId="12" fillId="0" borderId="0" xfId="1" applyNumberFormat="1" applyFont="1" applyBorder="1"/>
    <xf numFmtId="0" fontId="3" fillId="0" borderId="10" xfId="3" applyBorder="1"/>
    <xf numFmtId="164" fontId="5" fillId="0" borderId="11" xfId="1" applyNumberFormat="1" applyFont="1" applyBorder="1"/>
    <xf numFmtId="164" fontId="5" fillId="0" borderId="12" xfId="1" applyNumberFormat="1" applyFont="1" applyBorder="1"/>
    <xf numFmtId="164" fontId="5" fillId="0" borderId="13" xfId="1" applyNumberFormat="1" applyFont="1" applyBorder="1"/>
    <xf numFmtId="164" fontId="0" fillId="0" borderId="9" xfId="1" applyNumberFormat="1" applyFont="1" applyBorder="1"/>
    <xf numFmtId="164" fontId="0" fillId="0" borderId="14" xfId="1" applyNumberFormat="1" applyFont="1" applyBorder="1"/>
    <xf numFmtId="0" fontId="0" fillId="0" borderId="15" xfId="0" applyBorder="1"/>
    <xf numFmtId="164" fontId="5" fillId="0" borderId="16" xfId="0" applyNumberFormat="1" applyFont="1" applyBorder="1"/>
    <xf numFmtId="164" fontId="5" fillId="0" borderId="2" xfId="0" applyNumberFormat="1" applyFont="1" applyBorder="1"/>
    <xf numFmtId="0" fontId="5" fillId="0" borderId="17" xfId="0" applyFont="1" applyBorder="1"/>
    <xf numFmtId="164" fontId="0" fillId="0" borderId="18" xfId="1" applyNumberFormat="1" applyFont="1" applyBorder="1"/>
    <xf numFmtId="164" fontId="0" fillId="0" borderId="14" xfId="0" applyNumberFormat="1" applyBorder="1"/>
    <xf numFmtId="164" fontId="4" fillId="0" borderId="9" xfId="1" applyNumberFormat="1" applyFont="1" applyBorder="1"/>
    <xf numFmtId="164" fontId="4" fillId="0" borderId="0" xfId="1" applyNumberFormat="1" applyFont="1" applyBorder="1"/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0" fillId="0" borderId="22" xfId="0" applyBorder="1"/>
    <xf numFmtId="0" fontId="0" fillId="2" borderId="0" xfId="0" applyFill="1"/>
    <xf numFmtId="164" fontId="0" fillId="0" borderId="23" xfId="1" applyNumberFormat="1" applyFont="1" applyBorder="1"/>
    <xf numFmtId="0" fontId="3" fillId="3" borderId="19" xfId="3" applyFill="1" applyBorder="1"/>
    <xf numFmtId="0" fontId="3" fillId="0" borderId="19" xfId="3" applyBorder="1"/>
    <xf numFmtId="0" fontId="3" fillId="4" borderId="19" xfId="3" applyFill="1" applyBorder="1"/>
    <xf numFmtId="0" fontId="3" fillId="0" borderId="24" xfId="3" applyBorder="1"/>
    <xf numFmtId="165" fontId="0" fillId="2" borderId="0" xfId="2" applyNumberFormat="1" applyFont="1" applyFill="1"/>
    <xf numFmtId="164" fontId="0" fillId="2" borderId="25" xfId="1" applyNumberFormat="1" applyFont="1" applyFill="1" applyBorder="1"/>
    <xf numFmtId="165" fontId="0" fillId="2" borderId="26" xfId="2" applyNumberFormat="1" applyFont="1" applyFill="1" applyBorder="1"/>
    <xf numFmtId="165" fontId="0" fillId="2" borderId="25" xfId="2" applyNumberFormat="1" applyFont="1" applyFill="1" applyBorder="1"/>
    <xf numFmtId="165" fontId="0" fillId="2" borderId="27" xfId="2" applyNumberFormat="1" applyFont="1" applyFill="1" applyBorder="1"/>
    <xf numFmtId="0" fontId="3" fillId="2" borderId="28" xfId="3" applyFill="1" applyBorder="1"/>
    <xf numFmtId="165" fontId="0" fillId="0" borderId="0" xfId="2" applyNumberFormat="1" applyFont="1"/>
    <xf numFmtId="165" fontId="0" fillId="3" borderId="1" xfId="2" applyNumberFormat="1" applyFont="1" applyFill="1" applyBorder="1"/>
    <xf numFmtId="165" fontId="0" fillId="0" borderId="1" xfId="2" applyNumberFormat="1" applyFont="1" applyBorder="1"/>
    <xf numFmtId="165" fontId="0" fillId="4" borderId="1" xfId="2" applyNumberFormat="1" applyFont="1" applyFill="1" applyBorder="1"/>
    <xf numFmtId="49" fontId="3" fillId="0" borderId="0" xfId="3" applyNumberFormat="1"/>
    <xf numFmtId="164" fontId="5" fillId="0" borderId="29" xfId="1" applyNumberFormat="1" applyFont="1" applyBorder="1"/>
    <xf numFmtId="164" fontId="5" fillId="0" borderId="0" xfId="1" applyNumberFormat="1" applyFont="1" applyBorder="1"/>
    <xf numFmtId="164" fontId="5" fillId="2" borderId="30" xfId="1" applyNumberFormat="1" applyFont="1" applyFill="1" applyBorder="1"/>
    <xf numFmtId="164" fontId="5" fillId="3" borderId="30" xfId="1" applyNumberFormat="1" applyFont="1" applyFill="1" applyBorder="1"/>
    <xf numFmtId="164" fontId="5" fillId="0" borderId="30" xfId="1" applyNumberFormat="1" applyFont="1" applyBorder="1"/>
    <xf numFmtId="164" fontId="5" fillId="4" borderId="30" xfId="1" applyNumberFormat="1" applyFont="1" applyFill="1" applyBorder="1"/>
    <xf numFmtId="49" fontId="5" fillId="0" borderId="29" xfId="3" applyNumberFormat="1" applyFont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164" fontId="0" fillId="4" borderId="1" xfId="1" applyNumberFormat="1" applyFont="1" applyFill="1" applyBorder="1"/>
    <xf numFmtId="164" fontId="3" fillId="0" borderId="2" xfId="1" applyNumberFormat="1" applyFont="1" applyBorder="1"/>
    <xf numFmtId="164" fontId="3" fillId="3" borderId="19" xfId="1" applyNumberFormat="1" applyFont="1" applyFill="1" applyBorder="1"/>
    <xf numFmtId="164" fontId="3" fillId="0" borderId="19" xfId="1" applyNumberFormat="1" applyFont="1" applyBorder="1"/>
    <xf numFmtId="164" fontId="3" fillId="4" borderId="19" xfId="1" applyNumberFormat="1" applyFont="1" applyFill="1" applyBorder="1"/>
    <xf numFmtId="49" fontId="3" fillId="0" borderId="2" xfId="3" applyNumberFormat="1" applyBorder="1"/>
    <xf numFmtId="164" fontId="13" fillId="0" borderId="0" xfId="1" applyNumberFormat="1" applyFont="1"/>
    <xf numFmtId="164" fontId="13" fillId="0" borderId="0" xfId="1" applyNumberFormat="1" applyFont="1" applyProtection="1">
      <protection locked="0"/>
    </xf>
    <xf numFmtId="164" fontId="13" fillId="3" borderId="1" xfId="1" applyNumberFormat="1" applyFont="1" applyFill="1" applyBorder="1"/>
    <xf numFmtId="164" fontId="13" fillId="0" borderId="1" xfId="1" applyNumberFormat="1" applyFont="1" applyBorder="1"/>
    <xf numFmtId="164" fontId="13" fillId="4" borderId="1" xfId="1" applyNumberFormat="1" applyFont="1" applyFill="1" applyBorder="1"/>
    <xf numFmtId="49" fontId="13" fillId="0" borderId="0" xfId="3" applyNumberFormat="1" applyFont="1" applyProtection="1">
      <protection locked="0"/>
    </xf>
    <xf numFmtId="164" fontId="5" fillId="0" borderId="0" xfId="1" applyNumberFormat="1" applyFont="1" applyProtection="1">
      <protection locked="0"/>
    </xf>
    <xf numFmtId="164" fontId="5" fillId="3" borderId="1" xfId="1" applyNumberFormat="1" applyFont="1" applyFill="1" applyBorder="1"/>
    <xf numFmtId="164" fontId="5" fillId="0" borderId="1" xfId="1" applyNumberFormat="1" applyFont="1" applyBorder="1"/>
    <xf numFmtId="164" fontId="5" fillId="4" borderId="1" xfId="1" applyNumberFormat="1" applyFont="1" applyFill="1" applyBorder="1"/>
    <xf numFmtId="49" fontId="5" fillId="0" borderId="0" xfId="3" applyNumberFormat="1" applyFont="1" applyProtection="1">
      <protection locked="0"/>
    </xf>
    <xf numFmtId="164" fontId="3" fillId="0" borderId="0" xfId="1" applyNumberFormat="1" applyFont="1" applyProtection="1">
      <protection locked="0"/>
    </xf>
    <xf numFmtId="49" fontId="3" fillId="0" borderId="0" xfId="3" applyNumberFormat="1" applyProtection="1">
      <protection locked="0"/>
    </xf>
    <xf numFmtId="164" fontId="5" fillId="0" borderId="29" xfId="1" applyNumberFormat="1" applyFont="1" applyBorder="1" applyProtection="1">
      <protection locked="0"/>
    </xf>
    <xf numFmtId="49" fontId="5" fillId="0" borderId="29" xfId="3" applyNumberFormat="1" applyFon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4" fontId="14" fillId="0" borderId="0" xfId="1" applyNumberFormat="1" applyFont="1"/>
    <xf numFmtId="164" fontId="14" fillId="0" borderId="0" xfId="1" applyNumberFormat="1" applyFont="1" applyProtection="1">
      <protection locked="0"/>
    </xf>
    <xf numFmtId="164" fontId="14" fillId="3" borderId="1" xfId="1" applyNumberFormat="1" applyFont="1" applyFill="1" applyBorder="1"/>
    <xf numFmtId="164" fontId="14" fillId="0" borderId="1" xfId="1" applyNumberFormat="1" applyFont="1" applyBorder="1"/>
    <xf numFmtId="164" fontId="14" fillId="4" borderId="1" xfId="1" applyNumberFormat="1" applyFont="1" applyFill="1" applyBorder="1"/>
    <xf numFmtId="49" fontId="14" fillId="0" borderId="0" xfId="3" applyNumberFormat="1" applyFont="1" applyProtection="1">
      <protection locked="0"/>
    </xf>
    <xf numFmtId="43" fontId="3" fillId="0" borderId="0" xfId="3" applyNumberFormat="1"/>
    <xf numFmtId="49" fontId="0" fillId="0" borderId="0" xfId="1" applyNumberFormat="1" applyFont="1"/>
    <xf numFmtId="43" fontId="0" fillId="0" borderId="0" xfId="1" applyFont="1"/>
    <xf numFmtId="49" fontId="0" fillId="3" borderId="1" xfId="1" applyNumberFormat="1" applyFont="1" applyFill="1" applyBorder="1"/>
    <xf numFmtId="49" fontId="0" fillId="0" borderId="1" xfId="1" applyNumberFormat="1" applyFont="1" applyBorder="1"/>
    <xf numFmtId="49" fontId="0" fillId="4" borderId="1" xfId="1" applyNumberFormat="1" applyFont="1" applyFill="1" applyBorder="1"/>
    <xf numFmtId="0" fontId="0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center"/>
    </xf>
    <xf numFmtId="49" fontId="0" fillId="0" borderId="0" xfId="1" applyNumberFormat="1" applyFont="1" applyAlignment="1">
      <alignment horizontal="left"/>
    </xf>
    <xf numFmtId="49" fontId="0" fillId="0" borderId="0" xfId="1" applyNumberFormat="1" applyFont="1" applyAlignment="1">
      <alignment horizontal="center" vertical="center" wrapText="1"/>
    </xf>
    <xf numFmtId="49" fontId="0" fillId="5" borderId="0" xfId="1" applyNumberFormat="1" applyFont="1" applyFill="1" applyAlignment="1">
      <alignment horizontal="center" vertical="center" wrapText="1"/>
    </xf>
    <xf numFmtId="0" fontId="3" fillId="0" borderId="0" xfId="3" applyAlignment="1">
      <alignment wrapText="1"/>
    </xf>
    <xf numFmtId="49" fontId="5" fillId="6" borderId="0" xfId="1" applyNumberFormat="1" applyFont="1" applyFill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6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/>
    </xf>
    <xf numFmtId="166" fontId="3" fillId="0" borderId="0" xfId="1" applyNumberFormat="1" applyFont="1"/>
    <xf numFmtId="166" fontId="5" fillId="0" borderId="0" xfId="1" applyNumberFormat="1" applyFont="1"/>
    <xf numFmtId="49" fontId="5" fillId="7" borderId="0" xfId="3" applyNumberFormat="1" applyFont="1" applyFill="1" applyProtection="1">
      <protection locked="0"/>
    </xf>
    <xf numFmtId="164" fontId="5" fillId="7" borderId="0" xfId="1" applyNumberFormat="1" applyFont="1" applyFill="1" applyProtection="1">
      <protection locked="0"/>
    </xf>
    <xf numFmtId="164" fontId="5" fillId="7" borderId="1" xfId="1" applyNumberFormat="1" applyFont="1" applyFill="1" applyBorder="1"/>
    <xf numFmtId="164" fontId="5" fillId="7" borderId="0" xfId="1" applyNumberFormat="1" applyFont="1" applyFill="1"/>
    <xf numFmtId="0" fontId="3" fillId="7" borderId="0" xfId="3" applyFill="1"/>
    <xf numFmtId="164" fontId="3" fillId="7" borderId="0" xfId="3" applyNumberFormat="1" applyFill="1"/>
    <xf numFmtId="165" fontId="0" fillId="7" borderId="0" xfId="2" applyNumberFormat="1" applyFont="1" applyFill="1"/>
    <xf numFmtId="164" fontId="3" fillId="7" borderId="0" xfId="1" applyNumberFormat="1" applyFont="1" applyFill="1"/>
    <xf numFmtId="164" fontId="0" fillId="7" borderId="0" xfId="1" applyNumberFormat="1" applyFont="1" applyFill="1"/>
    <xf numFmtId="0" fontId="5" fillId="7" borderId="0" xfId="3" applyFont="1" applyFill="1"/>
    <xf numFmtId="165" fontId="2" fillId="7" borderId="0" xfId="2" applyNumberFormat="1" applyFont="1" applyFill="1"/>
    <xf numFmtId="165" fontId="2" fillId="7" borderId="1" xfId="2" applyNumberFormat="1" applyFont="1" applyFill="1" applyBorder="1"/>
    <xf numFmtId="164" fontId="2" fillId="7" borderId="0" xfId="1" applyNumberFormat="1" applyFont="1" applyFill="1"/>
    <xf numFmtId="164" fontId="5" fillId="0" borderId="0" xfId="1" applyNumberFormat="1" applyFont="1" applyFill="1"/>
    <xf numFmtId="165" fontId="0" fillId="0" borderId="0" xfId="2" applyNumberFormat="1" applyFont="1" applyFill="1"/>
    <xf numFmtId="164" fontId="3" fillId="0" borderId="0" xfId="1" applyNumberFormat="1" applyFont="1" applyFill="1"/>
    <xf numFmtId="164" fontId="0" fillId="0" borderId="0" xfId="1" applyNumberFormat="1" applyFont="1" applyFill="1"/>
    <xf numFmtId="49" fontId="5" fillId="2" borderId="0" xfId="3" applyNumberFormat="1" applyFont="1" applyFill="1" applyProtection="1">
      <protection locked="0"/>
    </xf>
    <xf numFmtId="164" fontId="3" fillId="2" borderId="0" xfId="3" applyNumberFormat="1" applyFill="1"/>
    <xf numFmtId="164" fontId="3" fillId="2" borderId="0" xfId="1" applyNumberFormat="1" applyFont="1" applyFill="1"/>
    <xf numFmtId="164" fontId="0" fillId="2" borderId="0" xfId="1" applyNumberFormat="1" applyFont="1" applyFill="1"/>
    <xf numFmtId="0" fontId="5" fillId="2" borderId="28" xfId="3" applyFont="1" applyFill="1" applyBorder="1"/>
    <xf numFmtId="165" fontId="2" fillId="2" borderId="25" xfId="2" applyNumberFormat="1" applyFont="1" applyFill="1" applyBorder="1"/>
    <xf numFmtId="166" fontId="3" fillId="0" borderId="0" xfId="1" applyNumberFormat="1" applyFont="1" applyProtection="1">
      <protection locked="0"/>
    </xf>
    <xf numFmtId="166" fontId="0" fillId="0" borderId="0" xfId="1" applyNumberFormat="1" applyFont="1"/>
    <xf numFmtId="166" fontId="5" fillId="0" borderId="0" xfId="1" applyNumberFormat="1" applyFont="1" applyAlignment="1">
      <alignment horizontal="center" vertical="center" wrapText="1"/>
    </xf>
    <xf numFmtId="166" fontId="5" fillId="0" borderId="0" xfId="1" applyNumberFormat="1" applyFont="1" applyProtection="1">
      <protection locked="0"/>
    </xf>
    <xf numFmtId="166" fontId="2" fillId="7" borderId="0" xfId="1" applyNumberFormat="1" applyFont="1" applyFill="1"/>
    <xf numFmtId="166" fontId="13" fillId="0" borderId="0" xfId="1" applyNumberFormat="1" applyFont="1" applyProtection="1">
      <protection locked="0"/>
    </xf>
    <xf numFmtId="166" fontId="0" fillId="0" borderId="2" xfId="1" applyNumberFormat="1" applyFont="1" applyBorder="1"/>
    <xf numFmtId="166" fontId="0" fillId="0" borderId="0" xfId="1" applyNumberFormat="1" applyFont="1" applyBorder="1"/>
    <xf numFmtId="166" fontId="0" fillId="0" borderId="3" xfId="1" applyNumberFormat="1" applyFont="1" applyBorder="1"/>
    <xf numFmtId="166" fontId="5" fillId="6" borderId="0" xfId="1" applyNumberFormat="1" applyFont="1" applyFill="1" applyAlignment="1">
      <alignment horizontal="center" vertical="center" wrapText="1"/>
    </xf>
    <xf numFmtId="166" fontId="5" fillId="7" borderId="0" xfId="1" applyNumberFormat="1" applyFont="1" applyFill="1"/>
    <xf numFmtId="166" fontId="13" fillId="0" borderId="0" xfId="1" applyNumberFormat="1" applyFont="1"/>
    <xf numFmtId="166" fontId="3" fillId="0" borderId="2" xfId="1" applyNumberFormat="1" applyFont="1" applyBorder="1"/>
    <xf numFmtId="166" fontId="12" fillId="0" borderId="0" xfId="1" applyNumberFormat="1" applyFont="1" applyBorder="1"/>
    <xf numFmtId="166" fontId="1" fillId="0" borderId="5" xfId="1" applyNumberFormat="1" applyFont="1" applyBorder="1"/>
    <xf numFmtId="49" fontId="5" fillId="2" borderId="29" xfId="3" applyNumberFormat="1" applyFont="1" applyFill="1" applyBorder="1" applyProtection="1">
      <protection locked="0"/>
    </xf>
    <xf numFmtId="164" fontId="5" fillId="2" borderId="29" xfId="1" applyNumberFormat="1" applyFont="1" applyFill="1" applyBorder="1" applyProtection="1">
      <protection locked="0"/>
    </xf>
    <xf numFmtId="164" fontId="5" fillId="2" borderId="29" xfId="1" applyNumberFormat="1" applyFont="1" applyFill="1" applyBorder="1"/>
    <xf numFmtId="164" fontId="5" fillId="2" borderId="0" xfId="1" applyNumberFormat="1" applyFont="1" applyFill="1" applyBorder="1"/>
    <xf numFmtId="166" fontId="5" fillId="2" borderId="29" xfId="1" applyNumberFormat="1" applyFont="1" applyFill="1" applyBorder="1"/>
    <xf numFmtId="164" fontId="14" fillId="0" borderId="0" xfId="1" applyNumberFormat="1" applyFont="1" applyFill="1" applyProtection="1">
      <protection locked="0"/>
    </xf>
    <xf numFmtId="164" fontId="14" fillId="0" borderId="1" xfId="1" applyNumberFormat="1" applyFont="1" applyFill="1" applyBorder="1"/>
    <xf numFmtId="164" fontId="14" fillId="0" borderId="0" xfId="1" applyNumberFormat="1" applyFont="1" applyFill="1"/>
    <xf numFmtId="166" fontId="14" fillId="0" borderId="0" xfId="1" applyNumberFormat="1" applyFont="1" applyFill="1"/>
    <xf numFmtId="49" fontId="5" fillId="0" borderId="5" xfId="3" applyNumberFormat="1" applyFont="1" applyBorder="1" applyProtection="1">
      <protection locked="0"/>
    </xf>
    <xf numFmtId="164" fontId="5" fillId="0" borderId="5" xfId="1" applyNumberFormat="1" applyFont="1" applyFill="1" applyBorder="1" applyProtection="1">
      <protection locked="0"/>
    </xf>
    <xf numFmtId="164" fontId="5" fillId="0" borderId="6" xfId="1" applyNumberFormat="1" applyFont="1" applyFill="1" applyBorder="1"/>
    <xf numFmtId="164" fontId="5" fillId="0" borderId="5" xfId="1" applyNumberFormat="1" applyFont="1" applyFill="1" applyBorder="1"/>
    <xf numFmtId="0" fontId="3" fillId="0" borderId="3" xfId="3" applyBorder="1"/>
    <xf numFmtId="164" fontId="5" fillId="0" borderId="3" xfId="1" applyNumberFormat="1" applyFont="1" applyFill="1" applyBorder="1"/>
    <xf numFmtId="165" fontId="0" fillId="0" borderId="3" xfId="2" applyNumberFormat="1" applyFont="1" applyFill="1" applyBorder="1"/>
    <xf numFmtId="164" fontId="3" fillId="0" borderId="3" xfId="3" applyNumberFormat="1" applyBorder="1"/>
    <xf numFmtId="164" fontId="3" fillId="0" borderId="3" xfId="1" applyNumberFormat="1" applyFont="1" applyFill="1" applyBorder="1"/>
    <xf numFmtId="166" fontId="5" fillId="0" borderId="5" xfId="1" applyNumberFormat="1" applyFont="1" applyFill="1" applyBorder="1"/>
    <xf numFmtId="166" fontId="3" fillId="0" borderId="0" xfId="3" applyNumberFormat="1"/>
    <xf numFmtId="49" fontId="5" fillId="7" borderId="29" xfId="3" applyNumberFormat="1" applyFont="1" applyFill="1" applyBorder="1"/>
    <xf numFmtId="164" fontId="5" fillId="7" borderId="29" xfId="1" applyNumberFormat="1" applyFont="1" applyFill="1" applyBorder="1"/>
    <xf numFmtId="164" fontId="5" fillId="7" borderId="30" xfId="1" applyNumberFormat="1" applyFont="1" applyFill="1" applyBorder="1"/>
    <xf numFmtId="164" fontId="5" fillId="7" borderId="0" xfId="1" applyNumberFormat="1" applyFont="1" applyFill="1" applyBorder="1"/>
    <xf numFmtId="166" fontId="5" fillId="7" borderId="29" xfId="1" applyNumberFormat="1" applyFont="1" applyFill="1" applyBorder="1"/>
    <xf numFmtId="49" fontId="5" fillId="0" borderId="2" xfId="3" applyNumberFormat="1" applyFont="1" applyBorder="1"/>
    <xf numFmtId="2" fontId="3" fillId="0" borderId="0" xfId="3" applyNumberFormat="1"/>
    <xf numFmtId="166" fontId="3" fillId="8" borderId="0" xfId="3" applyNumberFormat="1" applyFill="1"/>
    <xf numFmtId="43" fontId="3" fillId="2" borderId="0" xfId="3" applyNumberFormat="1" applyFill="1"/>
    <xf numFmtId="9" fontId="3" fillId="0" borderId="0" xfId="2" applyFont="1"/>
    <xf numFmtId="167" fontId="3" fillId="0" borderId="0" xfId="1" applyNumberFormat="1" applyFont="1" applyProtection="1">
      <protection locked="0"/>
    </xf>
    <xf numFmtId="167" fontId="5" fillId="2" borderId="29" xfId="1" applyNumberFormat="1" applyFont="1" applyFill="1" applyBorder="1" applyProtection="1">
      <protection locked="0"/>
    </xf>
    <xf numFmtId="167" fontId="5" fillId="7" borderId="0" xfId="1" applyNumberFormat="1" applyFont="1" applyFill="1" applyProtection="1">
      <protection locked="0"/>
    </xf>
    <xf numFmtId="167" fontId="5" fillId="2" borderId="0" xfId="1" applyNumberFormat="1" applyFont="1" applyFill="1" applyProtection="1">
      <protection locked="0"/>
    </xf>
    <xf numFmtId="167" fontId="5" fillId="7" borderId="29" xfId="1" applyNumberFormat="1" applyFont="1" applyFill="1" applyBorder="1"/>
    <xf numFmtId="168" fontId="3" fillId="0" borderId="0" xfId="1" applyNumberFormat="1" applyFont="1" applyProtection="1">
      <protection locked="0"/>
    </xf>
    <xf numFmtId="168" fontId="5" fillId="0" borderId="5" xfId="1" applyNumberFormat="1" applyFont="1" applyFill="1" applyBorder="1" applyProtection="1">
      <protection locked="0"/>
    </xf>
    <xf numFmtId="168" fontId="0" fillId="0" borderId="0" xfId="1" applyNumberFormat="1" applyFont="1" applyBorder="1" applyProtection="1">
      <protection locked="0"/>
    </xf>
    <xf numFmtId="168" fontId="0" fillId="0" borderId="2" xfId="1" applyNumberFormat="1" applyFont="1" applyBorder="1"/>
    <xf numFmtId="168" fontId="14" fillId="0" borderId="5" xfId="1" applyNumberFormat="1" applyFont="1" applyFill="1" applyBorder="1" applyProtection="1">
      <protection locked="0"/>
    </xf>
    <xf numFmtId="169" fontId="3" fillId="0" borderId="0" xfId="1" applyNumberFormat="1" applyFont="1" applyProtection="1">
      <protection locked="0"/>
    </xf>
    <xf numFmtId="164" fontId="0" fillId="7" borderId="1" xfId="1" applyNumberFormat="1" applyFont="1" applyFill="1" applyBorder="1"/>
    <xf numFmtId="166" fontId="0" fillId="7" borderId="0" xfId="1" applyNumberFormat="1" applyFont="1" applyFill="1"/>
    <xf numFmtId="0" fontId="5" fillId="7" borderId="28" xfId="3" applyFont="1" applyFill="1" applyBorder="1"/>
    <xf numFmtId="165" fontId="2" fillId="7" borderId="25" xfId="2" applyNumberFormat="1" applyFont="1" applyFill="1" applyBorder="1"/>
    <xf numFmtId="165" fontId="0" fillId="7" borderId="27" xfId="2" applyNumberFormat="1" applyFont="1" applyFill="1" applyBorder="1"/>
    <xf numFmtId="165" fontId="0" fillId="7" borderId="25" xfId="2" applyNumberFormat="1" applyFont="1" applyFill="1" applyBorder="1"/>
    <xf numFmtId="170" fontId="3" fillId="0" borderId="0" xfId="3" applyNumberFormat="1"/>
    <xf numFmtId="165" fontId="3" fillId="0" borderId="0" xfId="2" applyNumberFormat="1" applyFont="1"/>
    <xf numFmtId="166" fontId="0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PSU Unrestricted</a:t>
            </a:r>
            <a:r>
              <a:rPr lang="en-US" baseline="0"/>
              <a:t> Financial Resources </a:t>
            </a:r>
          </a:p>
          <a:p>
            <a:pPr>
              <a:defRPr/>
            </a:pPr>
            <a:r>
              <a:rPr lang="en-US" baseline="0"/>
              <a:t>Projected End of Year Balances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BOT Report with Fy19 Obud'!$O$67</c:f>
              <c:strCache>
                <c:ptCount val="1"/>
                <c:pt idx="0">
                  <c:v>Ending UFR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'April BOT Report with Fy19 Obud'!$P$63:$U$63</c:f>
            </c:multiLvlStrRef>
          </c:cat>
          <c:val>
            <c:numRef>
              <c:f>'April BOT Report with Fy19 Obud'!$P$67:$U$67</c:f>
            </c:numRef>
          </c:val>
          <c:extLst>
            <c:ext xmlns:c16="http://schemas.microsoft.com/office/drawing/2014/chart" uri="{C3380CC4-5D6E-409C-BE32-E72D297353CC}">
              <c16:uniqueId val="{00000002-816B-4F4C-867E-4BF2F1554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241344"/>
        <c:axId val="820241016"/>
      </c:barChart>
      <c:catAx>
        <c:axId val="82024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41016"/>
        <c:crosses val="autoZero"/>
        <c:auto val="1"/>
        <c:lblAlgn val="ctr"/>
        <c:lblOffset val="100"/>
        <c:noMultiLvlLbl val="0"/>
      </c:catAx>
      <c:valAx>
        <c:axId val="82024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4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PSU Unrestricted</a:t>
            </a:r>
            <a:r>
              <a:rPr lang="en-US" baseline="0"/>
              <a:t> Financial Resources </a:t>
            </a:r>
          </a:p>
          <a:p>
            <a:pPr>
              <a:defRPr/>
            </a:pPr>
            <a:r>
              <a:rPr lang="en-US" baseline="0"/>
              <a:t>Projected End of Year Balances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BOT Report FY18-22'!$O$67</c:f>
              <c:strCache>
                <c:ptCount val="1"/>
                <c:pt idx="0">
                  <c:v>Ending UFR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4B-42C1-B41D-DF19A6DFD855}"/>
              </c:ext>
            </c:extLst>
          </c:dPt>
          <c:cat>
            <c:strRef>
              <c:f>'April BOT Report FY18-22'!$P$63:$U$63</c:f>
              <c:strCache>
                <c:ptCount val="6"/>
                <c:pt idx="0">
                  <c:v>FY17</c:v>
                </c:pt>
                <c:pt idx="1">
                  <c:v>FY18 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cat>
          <c:val>
            <c:numRef>
              <c:f>'April BOT Report FY18-22'!$P$67:$U$67</c:f>
              <c:numCache>
                <c:formatCode>_(* #,##0_);_(* \(#,##0\);_(* "-"??_);_(@_)</c:formatCode>
                <c:ptCount val="6"/>
                <c:pt idx="0">
                  <c:v>40078268</c:v>
                </c:pt>
                <c:pt idx="1">
                  <c:v>33833260.900595628</c:v>
                </c:pt>
                <c:pt idx="2">
                  <c:v>6414068.0298796967</c:v>
                </c:pt>
                <c:pt idx="3">
                  <c:v>1740041.415405605</c:v>
                </c:pt>
                <c:pt idx="4">
                  <c:v>48755.28814951703</c:v>
                </c:pt>
                <c:pt idx="5">
                  <c:v>-1828078.7120227776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B-42C1-B41D-DF19A6DF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241344"/>
        <c:axId val="820241016"/>
      </c:barChart>
      <c:catAx>
        <c:axId val="82024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41016"/>
        <c:crosses val="autoZero"/>
        <c:auto val="1"/>
        <c:lblAlgn val="ctr"/>
        <c:lblOffset val="100"/>
        <c:noMultiLvlLbl val="0"/>
      </c:catAx>
      <c:valAx>
        <c:axId val="82024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4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857247</xdr:colOff>
      <xdr:row>0</xdr:row>
      <xdr:rowOff>0</xdr:rowOff>
    </xdr:from>
    <xdr:ext cx="3304532" cy="84534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7" y="0"/>
          <a:ext cx="3304532" cy="845345"/>
        </a:xfrm>
        <a:prstGeom prst="rect">
          <a:avLst/>
        </a:prstGeom>
      </xdr:spPr>
    </xdr:pic>
    <xdr:clientData/>
  </xdr:oneCellAnchor>
  <xdr:twoCellAnchor>
    <xdr:from>
      <xdr:col>15</xdr:col>
      <xdr:colOff>500062</xdr:colOff>
      <xdr:row>74</xdr:row>
      <xdr:rowOff>158353</xdr:rowOff>
    </xdr:from>
    <xdr:to>
      <xdr:col>19</xdr:col>
      <xdr:colOff>345281</xdr:colOff>
      <xdr:row>89</xdr:row>
      <xdr:rowOff>210741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321466</xdr:colOff>
      <xdr:row>1</xdr:row>
      <xdr:rowOff>23812</xdr:rowOff>
    </xdr:from>
    <xdr:ext cx="2652929" cy="6786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6" y="214312"/>
          <a:ext cx="2652929" cy="678656"/>
        </a:xfrm>
        <a:prstGeom prst="rect">
          <a:avLst/>
        </a:prstGeom>
      </xdr:spPr>
    </xdr:pic>
    <xdr:clientData/>
  </xdr:oneCellAnchor>
  <xdr:twoCellAnchor>
    <xdr:from>
      <xdr:col>15</xdr:col>
      <xdr:colOff>500062</xdr:colOff>
      <xdr:row>74</xdr:row>
      <xdr:rowOff>158353</xdr:rowOff>
    </xdr:from>
    <xdr:to>
      <xdr:col>19</xdr:col>
      <xdr:colOff>345281</xdr:colOff>
      <xdr:row>89</xdr:row>
      <xdr:rowOff>210741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OT%20BudPlan\Grids%20as%20of%202016-08-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OT%20BudPlan\FY17%20P1\Templates\FY16%20P1%20Template%20IN%20PROCES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92-00stm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uise\usnh\BOT%20BudPlan%20Template\FY15%20Build%20v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uise\BOT%20Template\BOT%20Consolidated%20Report%20-%20P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ezenzo\AppData\Local\Microsoft\Windows\INetCache\Content.Outlook\Q45UAG9F\Copy%20of%20BUD1805%20-%20Balances%20-%20Unfunded%20Mandates%20Over%20Time%20-%20With%20Analysis%20MD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nbernier\Library\Mail%20Downloads\0_FY14_AFB%20Budget_Model_CURRENT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Y07\Model%20July\FICARetRecov%20Ju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_FY14_AFB%20Budget_Model_CURRENTv7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ud15\PREP%20Analsyis\FY15%20OTHER%20TRANSFERS%20AMTS%20EXPECTED%20BY%20CAMPUS%20-%205-12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15\Prep%20Modeling\FY15_AFB%20Budget_Model_v0-BASELINE%20revised%2011-18-13%20-%20HURON%20v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U_client\University%20of%20New%20Hampshire\Debt%20Profile\USNH%20Debt%20Profile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GA\PLANT\IFB\FY05\PSU%20Res%20Life%20Safet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ezenzo\AppData\Local\Microsoft\Windows\INetCache\Content.Outlook\Q45UAG9F\System%20templates\5-Year%20Inpu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177.168.209\Documents%20To%20Move%20To%20Server\Biennial%20Budget\Model%20Development%20FY12%20BASE\Model%20FY2012%20BASE.3%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Map"/>
      <sheetName val="Old Map"/>
      <sheetName val="NP.Exec Sum ORIG"/>
      <sheetName val="NP.Exec Sum v2"/>
      <sheetName val="NP.Sum"/>
      <sheetName val="NP.U"/>
      <sheetName val="NP.P"/>
      <sheetName val="NP.K"/>
      <sheetName val="NP.G"/>
      <sheetName val="NP.S"/>
      <sheetName val="NP.C"/>
      <sheetName val="Sys v Chanc"/>
      <sheetName val="Auxiliary Report - 1,000s"/>
      <sheetName val="BOT Report Format SRECNP Q2"/>
      <sheetName val="BOT Report Format SRECNP Q1"/>
      <sheetName val="3-5 YR Plan OM Sum"/>
      <sheetName val="3-5 YR Plan UFR Sum"/>
      <sheetName val="3-5 YR Plan Exec Sum "/>
      <sheetName val="3-5 YR Plan Apr 2016"/>
      <sheetName val="OM Chart"/>
      <sheetName val="UFR Chart"/>
      <sheetName val="Chart Data"/>
      <sheetName val="x-Year Avg"/>
      <sheetName val="ITD Summary.03_17_2015"/>
      <sheetName val="Chart.OM_UFR"/>
      <sheetName val="Chart.Gros_Net_Tuit"/>
      <sheetName val="mockup"/>
      <sheetName val="Millions"/>
      <sheetName val="Full Dollars"/>
      <sheetName val="By Campus, Rpt Line"/>
      <sheetName val="710% Adj"/>
      <sheetName val="717+7172 Adj"/>
      <sheetName val="7190 Adj"/>
      <sheetName val="71B% Adj"/>
      <sheetName val="Procured Services"/>
      <sheetName val="1900b FY16-03"/>
      <sheetName val="NP.Sum 16"/>
      <sheetName val="NP.U 16"/>
      <sheetName val="NP.P 16"/>
      <sheetName val="NP.K 16"/>
      <sheetName val="NP.G 16"/>
      <sheetName val="NP.S 16"/>
      <sheetName val="Act.Sum"/>
      <sheetName val="Act.U"/>
      <sheetName val="Act.P"/>
      <sheetName val="Act.K"/>
      <sheetName val="Act.G"/>
      <sheetName val="Act.T"/>
      <sheetName val="Act.S"/>
      <sheetName val="Act.C"/>
      <sheetName val="Debt.Sum"/>
      <sheetName val="Debt.U"/>
      <sheetName val="Debt.P"/>
      <sheetName val="Debt.K"/>
      <sheetName val="Debt.G"/>
      <sheetName val="Debt.S"/>
      <sheetName val="Proof UFR Consol"/>
      <sheetName val="Proof UFR UNH"/>
      <sheetName val="Proof UFR PSU"/>
      <sheetName val="Proof UFR KSC"/>
      <sheetName val="Proof UFR SYS"/>
      <sheetName val="CF.U"/>
      <sheetName val="CF.P"/>
      <sheetName val="CF.K"/>
      <sheetName val="CF.G"/>
      <sheetName val="GRID.Consol"/>
      <sheetName val="GRID.UNH"/>
      <sheetName val="GRID.UNHD"/>
      <sheetName val="GRID.UNHL"/>
      <sheetName val="GRID.UNHM"/>
      <sheetName val="GRID.UNHF"/>
      <sheetName val="GRID.PSU"/>
      <sheetName val="GRID.KSC"/>
      <sheetName val="GRID.GSC"/>
      <sheetName val="GRID.TV"/>
      <sheetName val="GRID.SYS"/>
      <sheetName val="GRID.Chanc"/>
      <sheetName val="F.1950.Consol"/>
      <sheetName val="F.1950.UNH"/>
      <sheetName val="F.1950.UNHD"/>
      <sheetName val="F.1950.UNHL"/>
      <sheetName val="F.1950.UNHM"/>
      <sheetName val="F.1950.UNHF"/>
      <sheetName val="F.1950.P"/>
      <sheetName val="F.1950.K"/>
      <sheetName val="F.1950.G"/>
      <sheetName val="F.1950.T"/>
      <sheetName val="F.1950.S"/>
      <sheetName val="F.1950.C"/>
      <sheetName val="F.1908.Begin.Bal"/>
      <sheetName val="Variable Appr"/>
      <sheetName val="Variable Supply Expense"/>
      <sheetName val="Variable Percentag"/>
      <sheetName val="Variable Res UG"/>
      <sheetName val="Variable Res Grad"/>
      <sheetName val="Variable Res PBTC"/>
      <sheetName val="Variable NRes Tuit"/>
      <sheetName val="Variable CE Tuit"/>
      <sheetName val="Variable Studnt Fees"/>
      <sheetName val="Variable Fin Aid"/>
      <sheetName val="Variable Aux"/>
      <sheetName val="Variable GC_No Pell"/>
      <sheetName val="Variable GC_Pell"/>
      <sheetName val="Variable Opr Inv Inc"/>
      <sheetName val="Variable Non Cap Gft"/>
      <sheetName val="Variable End Inc Opr"/>
      <sheetName val="Variable Otr Opr Inc"/>
      <sheetName val="Variable Otr Chgs Impact OM"/>
      <sheetName val="Variable Non-Op Rev - Capital"/>
      <sheetName val="Non-Op Rev - Plnt_Gft_Grnt"/>
      <sheetName val="Non-Op Rev - Endowment Gifts"/>
      <sheetName val="Variable Non-Op Rev - En Rtn NU"/>
      <sheetName val="Variable Full Sal"/>
      <sheetName val="Variable FICA Sal"/>
      <sheetName val="Variable Bckupfrng"/>
      <sheetName val="Analyze Fringe"/>
      <sheetName val="Analyze Frng Diff 2.5% vs. rate"/>
      <sheetName val="Variable CntrlFrng"/>
      <sheetName val="Variable FullFrng"/>
      <sheetName val="Variable FICAFrng"/>
      <sheetName val="Variable YPoolFrng"/>
      <sheetName val="Variable othFringe"/>
      <sheetName val="Variable Supply"/>
      <sheetName val="Variable Supply (2.5pct)"/>
      <sheetName val="Variable Str Alloc"/>
      <sheetName val="Variable Utility"/>
      <sheetName val="Variable Depreciatio"/>
      <sheetName val="Variable Op Exp Ad"/>
      <sheetName val="Variable Nn-Op ExpTr"/>
      <sheetName val="Variable Overall"/>
      <sheetName val="Variable Salaries UNH"/>
      <sheetName val="Variable Salaries UNH Data"/>
      <sheetName val="Variable State Debt Service"/>
      <sheetName val="Variable Tuition (Res)"/>
      <sheetName val="Variable Tuition (NR)"/>
      <sheetName val="Analyze FFTE and FTE"/>
      <sheetName val="Variable Realloc GSC Tuition"/>
      <sheetName val="A.1950.Consol"/>
      <sheetName val="A.1950.UNH"/>
      <sheetName val="A.1950.UNHD"/>
      <sheetName val="A.1950.UNHL"/>
      <sheetName val="A.1950.UNHF"/>
      <sheetName val="A.1950.UNHM"/>
      <sheetName val="A.1950.P"/>
      <sheetName val="A.1950.K"/>
      <sheetName val="A.1950.G"/>
      <sheetName val="A.1950.T"/>
      <sheetName val="A.1950.S"/>
      <sheetName val="A.1950.C"/>
      <sheetName val="A.1908.Begin.Bal"/>
      <sheetName val="R.1950.Consol"/>
      <sheetName val="R.1950.UNH"/>
      <sheetName val="R.1950.UNHD"/>
      <sheetName val="R.1950.UNHL"/>
      <sheetName val="R.1950.UNHM"/>
      <sheetName val="R.1950.UNHF"/>
      <sheetName val="R.1950.P"/>
      <sheetName val="R.1950.K"/>
      <sheetName val="R.1950.G"/>
      <sheetName val="R.1950.T"/>
      <sheetName val="R.1950.S"/>
      <sheetName val="R.1950.C"/>
      <sheetName val="R.1908.Begin.Bal"/>
      <sheetName val="1950.BR.BOT.E&amp;G"/>
      <sheetName val="1950.BR.BOT.Other UFR"/>
      <sheetName val="1950.BR.BOT.All Funds"/>
      <sheetName val="1950.BR.BOT.9UG000"/>
      <sheetName val="1950.BR.BOT.Parms"/>
      <sheetName val="1950.P2.BOT.E&amp;G"/>
      <sheetName val="1950.P2.BOT.Other UFR"/>
      <sheetName val="1950.P2.BOT.All Funds"/>
      <sheetName val="1950.P2.BOT.Parms"/>
      <sheetName val="1950.P1.BOT.E&amp;G"/>
      <sheetName val="1950.P1.BOT.Other UFR"/>
      <sheetName val="1950.P1.BOT.All Funds"/>
      <sheetName val="1950.P1.BOT.Parms"/>
      <sheetName val="1950.17.PRELIM.E&amp;G"/>
      <sheetName val="1950.17.PRELIM.Other UFR"/>
      <sheetName val="1950.17.PRELIM.All Funds"/>
      <sheetName val="1950.17.PRELIM.Parms"/>
      <sheetName val="1950.5YP.E&amp;G"/>
      <sheetName val="1950.5YP.Other UFR"/>
      <sheetName val="1950.5YP.All Funds"/>
      <sheetName val="1950.5YP.Parms"/>
      <sheetName val="1950.BOT.E&amp;G"/>
      <sheetName val="1950.BOT.Other UFR"/>
      <sheetName val="1950.BOT.All Funds"/>
      <sheetName val="1950.BOT.Parms"/>
      <sheetName val="1950.PY.BOT.E&amp;G"/>
      <sheetName val="1950.PY.BOT.Other UFR"/>
      <sheetName val="1950.PY.BOT.All Funds"/>
      <sheetName val="1950.PY.BOT.Parms"/>
      <sheetName val="1950.PY2.BOT.E&amp;G"/>
      <sheetName val="1950.PY2.BOT.Other UFR"/>
      <sheetName val="1950.PY2.BOT.All Funds"/>
      <sheetName val="1950.PY2.BOT.Parms"/>
      <sheetName val="1908.CY.E&amp;G"/>
      <sheetName val="1908.CY.Other UFR"/>
      <sheetName val="1908.CY.All Funds"/>
      <sheetName val="1908.CY.Parms"/>
      <sheetName val="1908.OY.E&amp;G"/>
      <sheetName val="1908.OY.Other UFR"/>
      <sheetName val="1908.OY.All Funds"/>
      <sheetName val="1908.OY.Parms"/>
      <sheetName val="1908.14.E&amp;G"/>
      <sheetName val="1908.14.Other UFR"/>
      <sheetName val="1908.14.All Funds"/>
      <sheetName val="1908.14.Parms"/>
      <sheetName val="1908.FY11.E&amp;G"/>
      <sheetName val="1908.FY11.Other UFR"/>
      <sheetName val="1908.FY11.All Funds"/>
      <sheetName val="1908.FY11.Parms"/>
      <sheetName val="FY15 Budget Rqst (Summary_EG)"/>
      <sheetName val="FY15 Budget Rqst (Summary_All)"/>
      <sheetName val="FY16_17 Appr"/>
      <sheetName val="ACTVSTMT"/>
      <sheetName val="ACTVSDET Crosswalk"/>
      <sheetName val="FUND Crosswalk"/>
      <sheetName val="Fund Types"/>
      <sheetName val="MR Transformations"/>
      <sheetName val="Roll-Ups"/>
      <sheetName val="Financial Aid"/>
      <sheetName val="L.UNHD"/>
      <sheetName val="L.UNHL"/>
      <sheetName val="L.UNHM"/>
      <sheetName val="L.UNHF"/>
      <sheetName val="L.PSU"/>
      <sheetName val="L.KSC"/>
      <sheetName val="L.GSC"/>
      <sheetName val="L.SYS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FY17 Budget Request</v>
          </cell>
        </row>
      </sheetData>
      <sheetData sheetId="6">
        <row r="35">
          <cell r="F35">
            <v>0</v>
          </cell>
        </row>
      </sheetData>
      <sheetData sheetId="7">
        <row r="49">
          <cell r="F49">
            <v>0.21</v>
          </cell>
        </row>
      </sheetData>
      <sheetData sheetId="8">
        <row r="49">
          <cell r="F49">
            <v>0.28999999999999998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0">
          <cell r="H60">
            <v>2.1073613438379781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P2">
            <v>1000</v>
          </cell>
        </row>
      </sheetData>
      <sheetData sheetId="44"/>
      <sheetData sheetId="45"/>
      <sheetData sheetId="46">
        <row r="11">
          <cell r="N11">
            <v>22586.782999999999</v>
          </cell>
        </row>
      </sheetData>
      <sheetData sheetId="47"/>
      <sheetData sheetId="48"/>
      <sheetData sheetId="49"/>
      <sheetData sheetId="50"/>
      <sheetData sheetId="51">
        <row r="28">
          <cell r="D28">
            <v>0.51558011049723762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Summary&gt;&gt;&gt;"/>
      <sheetName val="3-5 YR Plan Exec Sum "/>
      <sheetName val="FY16 vs Baseline Sum"/>
      <sheetName val="Endowment"/>
      <sheetName val="Enrollment &amp; Tuition Assumption"/>
      <sheetName val="Enrollment &amp; Tuition Assump (2"/>
      <sheetName val="Summary Templates &gt;&gt;"/>
      <sheetName val="Flow Through Tool"/>
      <sheetName val="Consolidated Template"/>
      <sheetName val="UNH Template"/>
      <sheetName val="PSU Template"/>
      <sheetName val="KSC Template"/>
      <sheetName val="GSC Template"/>
      <sheetName val="SYS Template"/>
      <sheetName val="Webi Reports&gt;&gt;"/>
      <sheetName val="FIN 1908 Report by Campus"/>
      <sheetName val="FIN 1908 Report Consolidated"/>
      <sheetName val="1908 Report UFR Only"/>
      <sheetName val="1908 Report All Funds"/>
      <sheetName val="Campus FY16 SRECNP"/>
      <sheetName val="BUD4103 Sup &amp; Serv Webi"/>
      <sheetName val="BUD0005 for Other Transfers"/>
      <sheetName val="Charts &gt;&gt;"/>
      <sheetName val="Oper Revenue Trend Charts"/>
      <sheetName val="Resident Tuition Trend Charts"/>
      <sheetName val="Non Res Tuition Trend Chart"/>
      <sheetName val="Cont Ed Tuition Trend Chart"/>
      <sheetName val="Student Fees Trend Chart"/>
      <sheetName val="Fin Aid Trend Chart"/>
      <sheetName val="State NH Approp Trend Chart"/>
      <sheetName val="Aux Services Trend Chart"/>
      <sheetName val="Grants Contracts Trend Chart"/>
      <sheetName val="Oper Expense Trend Charts"/>
      <sheetName val="Salary Trend Charts"/>
      <sheetName val="Benefits Trend Charts"/>
      <sheetName val="Sup &amp; Serv Trend Charts"/>
      <sheetName val="Utilities Trend Charts"/>
      <sheetName val="Depreciation Trend Charts"/>
      <sheetName val="Int &amp; Other Trend Charts"/>
      <sheetName val="Interest Only Chart"/>
      <sheetName val="Gross &amp; Net Tuition Chart"/>
      <sheetName val="State Appr &amp; Tuition Incr"/>
      <sheetName val="Capital Construc &amp; Equip"/>
      <sheetName val="Oper Margin Chart"/>
      <sheetName val="UFR to Debt Chart"/>
      <sheetName val="Historical Data from Grids&gt;&gt;"/>
      <sheetName val="3-5 YR Plan UFR Sum"/>
      <sheetName val="NP.Sum"/>
      <sheetName val="NP.U"/>
      <sheetName val="NP.P"/>
      <sheetName val="NP.K"/>
      <sheetName val="NP.G"/>
      <sheetName val="NP.S"/>
      <sheetName val="NP.K V2"/>
      <sheetName val="Act.Sum"/>
      <sheetName val="Act.U"/>
      <sheetName val="Act.P"/>
      <sheetName val="Act.K"/>
      <sheetName val="Act.G"/>
      <sheetName val="Act.T"/>
      <sheetName val="Act.S"/>
      <sheetName val="Other Transfers Pivot"/>
      <sheetName val="Other Transfers Pivot (2)"/>
      <sheetName val="Debt&gt;&gt;"/>
      <sheetName val="Debt Sum from JR"/>
      <sheetName val="Debt.Sum"/>
      <sheetName val="Debt.U"/>
      <sheetName val="Debt.P"/>
      <sheetName val="Debt.K"/>
      <sheetName val="Debt.G"/>
      <sheetName val="Debt.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AQ2">
            <v>1000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balsheet"/>
    </sheetNames>
    <sheetDataSet>
      <sheetData sheetId="0" refreshError="1"/>
      <sheetData sheetId="1">
        <row r="1">
          <cell r="A1" t="str">
            <v>UNIVERSITY SYSTEM OF NEW HAMPSHIRE</v>
          </cell>
        </row>
        <row r="2">
          <cell r="A2" t="str">
            <v xml:space="preserve">A FIVE YEAR REVIEW </v>
          </cell>
        </row>
        <row r="3">
          <cell r="A3" t="str">
            <v>OF THE COMBINED BALANCE SHEETS</v>
          </cell>
        </row>
        <row r="4">
          <cell r="A4" t="str">
            <v>(in thousands)</v>
          </cell>
        </row>
        <row r="7">
          <cell r="C7" t="str">
            <v xml:space="preserve">At June 30, </v>
          </cell>
        </row>
        <row r="8">
          <cell r="B8">
            <v>1987</v>
          </cell>
          <cell r="C8">
            <v>1992</v>
          </cell>
          <cell r="D8">
            <v>1993</v>
          </cell>
          <cell r="E8">
            <v>1994</v>
          </cell>
          <cell r="G8">
            <v>1996</v>
          </cell>
          <cell r="H8">
            <v>1997</v>
          </cell>
          <cell r="I8">
            <v>1998</v>
          </cell>
          <cell r="J8">
            <v>1999</v>
          </cell>
          <cell r="K8" t="str">
            <v>2000</v>
          </cell>
        </row>
        <row r="10">
          <cell r="A10" t="str">
            <v>ASSETS</v>
          </cell>
        </row>
        <row r="12">
          <cell r="A12" t="str">
            <v xml:space="preserve">   Cash and short term investments</v>
          </cell>
          <cell r="B12">
            <v>11703</v>
          </cell>
          <cell r="C12">
            <v>61307</v>
          </cell>
          <cell r="D12">
            <v>23220</v>
          </cell>
          <cell r="E12">
            <v>27982</v>
          </cell>
          <cell r="G12">
            <v>37981</v>
          </cell>
          <cell r="H12">
            <v>56907</v>
          </cell>
          <cell r="I12">
            <v>66751</v>
          </cell>
          <cell r="J12">
            <v>64478</v>
          </cell>
          <cell r="K12">
            <v>50912</v>
          </cell>
        </row>
        <row r="13">
          <cell r="A13" t="str">
            <v xml:space="preserve">   Accounts receivable</v>
          </cell>
          <cell r="B13">
            <v>8382</v>
          </cell>
          <cell r="C13">
            <v>10526</v>
          </cell>
          <cell r="D13">
            <v>15421</v>
          </cell>
          <cell r="E13">
            <v>16978</v>
          </cell>
          <cell r="G13">
            <v>12921</v>
          </cell>
          <cell r="H13">
            <v>15029</v>
          </cell>
          <cell r="I13">
            <v>13146</v>
          </cell>
          <cell r="J13">
            <v>13397</v>
          </cell>
          <cell r="K13">
            <v>20798</v>
          </cell>
        </row>
        <row r="14">
          <cell r="A14" t="str">
            <v xml:space="preserve">   Prepaid expenses </v>
          </cell>
          <cell r="B14">
            <v>1724</v>
          </cell>
          <cell r="C14">
            <v>3474</v>
          </cell>
          <cell r="D14">
            <v>3983</v>
          </cell>
          <cell r="E14">
            <v>4362</v>
          </cell>
          <cell r="G14">
            <v>4520</v>
          </cell>
          <cell r="H14">
            <v>5325</v>
          </cell>
          <cell r="I14">
            <v>3865</v>
          </cell>
          <cell r="J14">
            <v>3940</v>
          </cell>
          <cell r="K14">
            <v>4263</v>
          </cell>
        </row>
        <row r="15">
          <cell r="A15" t="str">
            <v xml:space="preserve">   Notes receivable</v>
          </cell>
          <cell r="B15">
            <v>15939</v>
          </cell>
          <cell r="C15">
            <v>18264</v>
          </cell>
          <cell r="D15">
            <v>18543</v>
          </cell>
          <cell r="E15">
            <v>19285</v>
          </cell>
          <cell r="G15">
            <v>19585</v>
          </cell>
          <cell r="H15">
            <v>20148</v>
          </cell>
          <cell r="I15">
            <v>20562</v>
          </cell>
          <cell r="J15">
            <v>20877</v>
          </cell>
          <cell r="K15">
            <v>20962</v>
          </cell>
        </row>
        <row r="16">
          <cell r="A16" t="str">
            <v xml:space="preserve">   Investments</v>
          </cell>
          <cell r="B16">
            <v>44853</v>
          </cell>
          <cell r="C16">
            <v>49282</v>
          </cell>
          <cell r="D16">
            <v>99353</v>
          </cell>
          <cell r="E16">
            <v>115551</v>
          </cell>
          <cell r="G16">
            <v>146626</v>
          </cell>
          <cell r="H16">
            <v>152535</v>
          </cell>
          <cell r="I16">
            <v>179360</v>
          </cell>
          <cell r="J16">
            <v>214753</v>
          </cell>
          <cell r="K16">
            <v>256683</v>
          </cell>
        </row>
        <row r="17">
          <cell r="A17" t="str">
            <v xml:space="preserve">   Deposits with trustees</v>
          </cell>
          <cell r="C17">
            <v>3471</v>
          </cell>
          <cell r="D17">
            <v>49452</v>
          </cell>
          <cell r="E17">
            <v>34268</v>
          </cell>
        </row>
        <row r="18">
          <cell r="A18" t="str">
            <v xml:space="preserve">   Property and equipment, net</v>
          </cell>
          <cell r="B18">
            <v>289112</v>
          </cell>
          <cell r="C18">
            <v>216291</v>
          </cell>
          <cell r="D18">
            <v>234967</v>
          </cell>
          <cell r="E18">
            <v>261882</v>
          </cell>
          <cell r="G18">
            <v>319320</v>
          </cell>
          <cell r="H18">
            <v>333943</v>
          </cell>
          <cell r="I18">
            <v>353790</v>
          </cell>
          <cell r="J18">
            <v>359479</v>
          </cell>
          <cell r="K18">
            <v>369235</v>
          </cell>
        </row>
        <row r="19">
          <cell r="A19" t="str">
            <v xml:space="preserve">   Other assets</v>
          </cell>
          <cell r="C19">
            <v>1830</v>
          </cell>
          <cell r="D19">
            <v>2275</v>
          </cell>
          <cell r="E19">
            <v>2587</v>
          </cell>
          <cell r="G19">
            <v>2415</v>
          </cell>
          <cell r="H19">
            <v>2528</v>
          </cell>
          <cell r="I19">
            <v>2171</v>
          </cell>
          <cell r="J19">
            <v>2509</v>
          </cell>
          <cell r="K19">
            <v>1589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A21" t="str">
            <v xml:space="preserve">  Total assets</v>
          </cell>
          <cell r="B21">
            <v>371713</v>
          </cell>
          <cell r="C21">
            <v>364445</v>
          </cell>
          <cell r="D21">
            <v>447214</v>
          </cell>
          <cell r="E21">
            <v>482895</v>
          </cell>
          <cell r="G21">
            <v>543368</v>
          </cell>
          <cell r="H21">
            <v>586415</v>
          </cell>
          <cell r="I21">
            <v>639645</v>
          </cell>
          <cell r="J21">
            <v>679433</v>
          </cell>
          <cell r="K21">
            <v>724442</v>
          </cell>
        </row>
        <row r="22">
          <cell r="C22">
            <v>0</v>
          </cell>
          <cell r="E22">
            <v>0</v>
          </cell>
        </row>
        <row r="23">
          <cell r="A23" t="str">
            <v>LIABILITIES</v>
          </cell>
          <cell r="C23">
            <v>0</v>
          </cell>
          <cell r="E23">
            <v>0</v>
          </cell>
        </row>
        <row r="25">
          <cell r="A25" t="str">
            <v xml:space="preserve">   Accounts payable and accrued expenses</v>
          </cell>
          <cell r="B25">
            <v>10334</v>
          </cell>
          <cell r="C25">
            <v>19469</v>
          </cell>
          <cell r="D25">
            <v>25339</v>
          </cell>
          <cell r="E25">
            <v>28807</v>
          </cell>
          <cell r="G25">
            <v>23377</v>
          </cell>
          <cell r="H25">
            <v>23947</v>
          </cell>
          <cell r="I25">
            <v>27727</v>
          </cell>
          <cell r="J25">
            <v>29267</v>
          </cell>
          <cell r="K25">
            <v>36752</v>
          </cell>
        </row>
        <row r="26">
          <cell r="A26" t="str">
            <v xml:space="preserve">   Deposits and deferred revenues</v>
          </cell>
          <cell r="B26">
            <v>5905</v>
          </cell>
          <cell r="C26">
            <v>8669</v>
          </cell>
          <cell r="D26">
            <v>10132</v>
          </cell>
          <cell r="E26">
            <v>11290</v>
          </cell>
          <cell r="G26">
            <v>13728</v>
          </cell>
          <cell r="H26">
            <v>13998</v>
          </cell>
          <cell r="I26">
            <v>13302</v>
          </cell>
          <cell r="J26">
            <v>16279</v>
          </cell>
          <cell r="K26">
            <v>17642</v>
          </cell>
        </row>
        <row r="27">
          <cell r="A27" t="str">
            <v xml:space="preserve">   Long-term debt</v>
          </cell>
          <cell r="B27">
            <v>32961</v>
          </cell>
          <cell r="C27">
            <v>72432</v>
          </cell>
          <cell r="D27">
            <v>128318</v>
          </cell>
          <cell r="E27">
            <v>125478</v>
          </cell>
          <cell r="G27">
            <v>117107</v>
          </cell>
          <cell r="H27">
            <v>113212</v>
          </cell>
          <cell r="I27">
            <v>109540</v>
          </cell>
          <cell r="J27">
            <v>106691</v>
          </cell>
          <cell r="K27">
            <v>104282</v>
          </cell>
        </row>
        <row r="28">
          <cell r="A28" t="str">
            <v xml:space="preserve">   Accrued employee benefits</v>
          </cell>
          <cell r="B28" t="e">
            <v>#REF!</v>
          </cell>
          <cell r="C28">
            <v>34511</v>
          </cell>
          <cell r="D28">
            <v>37815</v>
          </cell>
          <cell r="E28">
            <v>44406</v>
          </cell>
          <cell r="G28">
            <v>49789</v>
          </cell>
          <cell r="H28">
            <v>53139</v>
          </cell>
          <cell r="I28">
            <v>53803</v>
          </cell>
          <cell r="J28">
            <v>56599</v>
          </cell>
          <cell r="K28">
            <v>57973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A30" t="str">
            <v xml:space="preserve">       Total liabilities</v>
          </cell>
          <cell r="B30" t="e">
            <v>#REF!</v>
          </cell>
          <cell r="C30">
            <v>135081</v>
          </cell>
          <cell r="D30">
            <v>201604</v>
          </cell>
          <cell r="E30">
            <v>209981</v>
          </cell>
          <cell r="G30">
            <v>204001</v>
          </cell>
          <cell r="H30">
            <v>204296</v>
          </cell>
          <cell r="I30">
            <v>204372</v>
          </cell>
          <cell r="J30">
            <v>208836</v>
          </cell>
          <cell r="K30">
            <v>216649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A32" t="str">
            <v>FUND BALANCES</v>
          </cell>
        </row>
        <row r="34">
          <cell r="A34" t="str">
            <v xml:space="preserve">   Current funds:</v>
          </cell>
        </row>
        <row r="35">
          <cell r="A35" t="str">
            <v xml:space="preserve">      Unrestricted</v>
          </cell>
          <cell r="B35" t="e">
            <v>#REF!</v>
          </cell>
          <cell r="C35">
            <v>414</v>
          </cell>
          <cell r="D35">
            <v>1002</v>
          </cell>
          <cell r="E35">
            <v>-1482</v>
          </cell>
          <cell r="G35">
            <v>7635</v>
          </cell>
          <cell r="H35">
            <v>9031</v>
          </cell>
          <cell r="I35">
            <v>4512</v>
          </cell>
          <cell r="J35">
            <v>8517</v>
          </cell>
          <cell r="K35">
            <v>11784</v>
          </cell>
        </row>
        <row r="36">
          <cell r="A36" t="str">
            <v xml:space="preserve">      Restricted </v>
          </cell>
          <cell r="B36">
            <v>8142</v>
          </cell>
          <cell r="C36">
            <v>9663</v>
          </cell>
          <cell r="D36">
            <v>10489</v>
          </cell>
          <cell r="E36">
            <v>10430</v>
          </cell>
          <cell r="G36">
            <v>10719</v>
          </cell>
          <cell r="H36">
            <v>11024</v>
          </cell>
          <cell r="I36">
            <v>10999</v>
          </cell>
          <cell r="J36">
            <v>14225</v>
          </cell>
          <cell r="K36">
            <v>17979</v>
          </cell>
        </row>
        <row r="37">
          <cell r="A37" t="str">
            <v xml:space="preserve">    Loan funds</v>
          </cell>
          <cell r="B37">
            <v>16720</v>
          </cell>
          <cell r="C37">
            <v>19527</v>
          </cell>
          <cell r="D37">
            <v>19508</v>
          </cell>
          <cell r="E37">
            <v>20061</v>
          </cell>
          <cell r="G37">
            <v>20622</v>
          </cell>
          <cell r="H37">
            <v>21025</v>
          </cell>
          <cell r="I37">
            <v>21512</v>
          </cell>
          <cell r="J37">
            <v>22001</v>
          </cell>
          <cell r="K37">
            <v>22579</v>
          </cell>
        </row>
        <row r="38">
          <cell r="A38" t="str">
            <v xml:space="preserve">    Endowment and similar funds - campuses</v>
          </cell>
          <cell r="B38">
            <v>25146</v>
          </cell>
          <cell r="C38">
            <v>41452</v>
          </cell>
          <cell r="D38">
            <v>46748</v>
          </cell>
          <cell r="E38">
            <v>49467</v>
          </cell>
          <cell r="G38">
            <v>65589</v>
          </cell>
          <cell r="H38">
            <v>77000</v>
          </cell>
          <cell r="I38">
            <v>89609</v>
          </cell>
          <cell r="J38">
            <v>97378</v>
          </cell>
          <cell r="K38">
            <v>106679</v>
          </cell>
        </row>
        <row r="39">
          <cell r="A39" t="str">
            <v xml:space="preserve">    Endowment and similar funds - UNHF *</v>
          </cell>
          <cell r="C39">
            <v>3437</v>
          </cell>
          <cell r="D39">
            <v>4753</v>
          </cell>
          <cell r="E39">
            <v>14227</v>
          </cell>
          <cell r="G39">
            <v>22196</v>
          </cell>
          <cell r="H39">
            <v>30377</v>
          </cell>
          <cell r="I39">
            <v>45265</v>
          </cell>
          <cell r="J39">
            <v>58698</v>
          </cell>
          <cell r="K39">
            <v>63503</v>
          </cell>
        </row>
        <row r="40">
          <cell r="A40" t="str">
            <v xml:space="preserve">    Plant funds</v>
          </cell>
          <cell r="B40">
            <v>259202</v>
          </cell>
          <cell r="C40">
            <v>154871</v>
          </cell>
          <cell r="D40">
            <v>163110</v>
          </cell>
          <cell r="E40">
            <v>180211</v>
          </cell>
          <cell r="G40">
            <v>212606</v>
          </cell>
          <cell r="H40">
            <v>233662</v>
          </cell>
          <cell r="I40">
            <v>263376</v>
          </cell>
          <cell r="J40">
            <v>269778</v>
          </cell>
          <cell r="K40">
            <v>285269</v>
          </cell>
        </row>
        <row r="42">
          <cell r="A42" t="str">
            <v xml:space="preserve">       Total fund balances</v>
          </cell>
          <cell r="B42" t="e">
            <v>#REF!</v>
          </cell>
          <cell r="C42">
            <v>229364</v>
          </cell>
          <cell r="D42">
            <v>245610</v>
          </cell>
          <cell r="E42">
            <v>272914</v>
          </cell>
          <cell r="G42">
            <v>339367</v>
          </cell>
          <cell r="H42">
            <v>382119</v>
          </cell>
          <cell r="I42">
            <v>435273</v>
          </cell>
          <cell r="J42">
            <v>470597</v>
          </cell>
          <cell r="K42">
            <v>507793</v>
          </cell>
        </row>
        <row r="44">
          <cell r="A44" t="str">
            <v xml:space="preserve">  Total liabilities and fund balances</v>
          </cell>
          <cell r="B44" t="e">
            <v>#REF!</v>
          </cell>
          <cell r="C44">
            <v>364445</v>
          </cell>
          <cell r="D44">
            <v>447214</v>
          </cell>
          <cell r="E44">
            <v>482895</v>
          </cell>
          <cell r="G44">
            <v>543368</v>
          </cell>
          <cell r="H44">
            <v>586415</v>
          </cell>
          <cell r="I44">
            <v>639645</v>
          </cell>
          <cell r="J44">
            <v>679433</v>
          </cell>
          <cell r="K44">
            <v>724442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Summary"/>
      <sheetName val="Exec Summary (2)"/>
      <sheetName val="Exec Summary (3)"/>
      <sheetName val="Exec.Chart Data"/>
      <sheetName val="5-Year Avg"/>
      <sheetName val="USNH OM Adj"/>
      <sheetName val="$10M OM Adj"/>
      <sheetName val="Campus OM Adj"/>
      <sheetName val="Budget Request"/>
      <sheetName val="BR.UNH"/>
      <sheetName val="BR.PSU"/>
      <sheetName val="BR.KSC"/>
      <sheetName val="BR.GSC"/>
      <sheetName val="BR.SYS"/>
      <sheetName val="BR.UFR"/>
      <sheetName val="Act.Sum"/>
      <sheetName val="Act.U"/>
      <sheetName val="Act.P"/>
      <sheetName val="Act.K"/>
      <sheetName val="Act.G"/>
      <sheetName val="Act.S"/>
      <sheetName val="F.1908.Sum"/>
      <sheetName val="F.1908.U"/>
      <sheetName val="F.1908.P"/>
      <sheetName val="F.1908.K"/>
      <sheetName val="F.1908.G"/>
      <sheetName val="F.1908.S"/>
      <sheetName val="F.1930.4"/>
      <sheetName val="F.1930.4.OAFBUD"/>
      <sheetName val="F.1930.4.PY"/>
      <sheetName val="A.1908.Sum"/>
      <sheetName val="A.1908.U"/>
      <sheetName val="A.1908.P"/>
      <sheetName val="A.1908.K"/>
      <sheetName val="A.1908.G"/>
      <sheetName val="A.1908.S"/>
      <sheetName val="A.1930.4"/>
      <sheetName val="A.1930.4.OAFBUD"/>
      <sheetName val="A.1930.4.PY"/>
      <sheetName val="R.1908.Sum"/>
      <sheetName val="R.1908.U"/>
      <sheetName val="R.1908.P"/>
      <sheetName val="R.1908.K"/>
      <sheetName val="R.1908.G"/>
      <sheetName val="R.1908.S"/>
      <sheetName val="R.1930.4"/>
      <sheetName val="R.1930.4.OAFBUD"/>
      <sheetName val="R.1930.4.PY"/>
      <sheetName val="1908.Parm"/>
      <sheetName val="1908.3"/>
      <sheetName val="1908.4"/>
      <sheetName val="1908.3.PY"/>
      <sheetName val="1930.Parm"/>
      <sheetName val="1930.4"/>
      <sheetName val="1930.4.OAFBUD"/>
      <sheetName val="1930.Changes"/>
      <sheetName val="1930.4.PY"/>
      <sheetName val="FY16_17 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C10">
            <v>170537</v>
          </cell>
        </row>
      </sheetData>
      <sheetData sheetId="9">
        <row r="10">
          <cell r="C10">
            <v>108975</v>
          </cell>
        </row>
      </sheetData>
      <sheetData sheetId="10">
        <row r="10">
          <cell r="C10">
            <v>27073</v>
          </cell>
        </row>
      </sheetData>
      <sheetData sheetId="11">
        <row r="10">
          <cell r="C10">
            <v>22102</v>
          </cell>
        </row>
      </sheetData>
      <sheetData sheetId="12">
        <row r="10">
          <cell r="C10">
            <v>12388</v>
          </cell>
        </row>
      </sheetData>
      <sheetData sheetId="13">
        <row r="10">
          <cell r="C10">
            <v>0</v>
          </cell>
        </row>
      </sheetData>
      <sheetData sheetId="14">
        <row r="53">
          <cell r="C53">
            <v>0.4765827158501092</v>
          </cell>
        </row>
      </sheetData>
      <sheetData sheetId="15" refreshError="1">
        <row r="2">
          <cell r="O2">
            <v>1000000</v>
          </cell>
        </row>
        <row r="3">
          <cell r="O3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6">
          <cell r="C6">
            <v>108974789</v>
          </cell>
        </row>
      </sheetData>
      <sheetData sheetId="23">
        <row r="6">
          <cell r="C6">
            <v>27073308</v>
          </cell>
        </row>
      </sheetData>
      <sheetData sheetId="24">
        <row r="6">
          <cell r="C6">
            <v>22101540</v>
          </cell>
        </row>
      </sheetData>
      <sheetData sheetId="25">
        <row r="6">
          <cell r="C6">
            <v>12387566</v>
          </cell>
        </row>
      </sheetData>
      <sheetData sheetId="26">
        <row r="6">
          <cell r="C6">
            <v>0</v>
          </cell>
        </row>
      </sheetData>
      <sheetData sheetId="27" refreshError="1"/>
      <sheetData sheetId="28">
        <row r="50">
          <cell r="D50">
            <v>0.37765235351154686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10">
          <cell r="C10">
            <v>34192879.73840332</v>
          </cell>
        </row>
      </sheetData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"/>
      <sheetName val="Exec Summary (2)"/>
      <sheetName val="Exec Summary"/>
      <sheetName val="Exec.Data"/>
      <sheetName val="Exec.Chart Data"/>
      <sheetName val="BOT Report.1"/>
      <sheetName val="BOT Report.2"/>
      <sheetName val="Activity Statement"/>
      <sheetName val="UFR Schedule"/>
      <sheetName val="Balance Sheet"/>
      <sheetName val="SCF"/>
      <sheetName val="ACTVSTMT Nudges"/>
      <sheetName val="OM Adjustments"/>
      <sheetName val="FUNASCHD Nudges"/>
      <sheetName val="F.Total"/>
      <sheetName val="F.UNH"/>
      <sheetName val="F.KSC"/>
      <sheetName val="F.PSU"/>
      <sheetName val="F.GSC"/>
      <sheetName val="F.TV"/>
      <sheetName val="F.SYS"/>
      <sheetName val="F.UNA"/>
      <sheetName val="F.UNA.Budget"/>
      <sheetName val="Timing &amp; Other Adjustments"/>
      <sheetName val="A.Total"/>
      <sheetName val="A.UNH"/>
      <sheetName val="A.KSC"/>
      <sheetName val="A.PSU"/>
      <sheetName val="A.GSC"/>
      <sheetName val="A.TV"/>
      <sheetName val="A.SYS"/>
      <sheetName val="A.UNA"/>
      <sheetName val="A.UNA.Budget"/>
      <sheetName val="R.Total"/>
      <sheetName val="R.UNH"/>
      <sheetName val="R.KSC"/>
      <sheetName val="R.PSU"/>
      <sheetName val="R.GSC"/>
      <sheetName val="R.TV"/>
      <sheetName val="R.SYS"/>
      <sheetName val="R.UNA"/>
      <sheetName val="Toggle"/>
      <sheetName val="R.UNA.Budget"/>
      <sheetName val="W.1908.3"/>
      <sheetName val="W.UNA"/>
      <sheetName val="IFB Extract"/>
      <sheetName val="1-pager"/>
      <sheetName val="UNA.OAFBUD"/>
      <sheetName val="W.UNA.Budget"/>
      <sheetName val="UNA.Campus"/>
      <sheetName val="ACTVSTMT"/>
      <sheetName val="FUNASCHD"/>
      <sheetName val="Checklist for Review"/>
      <sheetName val="Summary of Problems"/>
      <sheetName val="State General Appropriations"/>
      <sheetName val="PPOM"/>
      <sheetName val="Central Svc Alloc"/>
      <sheetName val="Transfers for R&amp;R"/>
      <sheetName val="Transfers for Debt Svc"/>
      <sheetName val="Other Transfers, Net"/>
      <sheetName val="All Funds Performance"/>
      <sheetName val="Change in Net Assets (Summary)"/>
    </sheetNames>
    <sheetDataSet>
      <sheetData sheetId="0">
        <row r="18">
          <cell r="D18" t="str">
            <v>OBUD</v>
          </cell>
        </row>
        <row r="20">
          <cell r="D20" t="str">
            <v>OBUD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Page 1a"/>
      <sheetName val="Print Page 1"/>
      <sheetName val="Print Page 2"/>
      <sheetName val="Print Page 3"/>
      <sheetName val="Print Page 4"/>
      <sheetName val="Summary By Year Charts"/>
      <sheetName val="Summary By Year"/>
      <sheetName val="By Year, Campus"/>
      <sheetName val="Print Page 5"/>
      <sheetName val="By Campus, Year (2)"/>
      <sheetName val="By Campus, Year"/>
      <sheetName val="War Orphans"/>
      <sheetName val="Fire, Police"/>
      <sheetName val="Fosters"/>
      <sheetName val="Nat'l Guard"/>
      <sheetName val="Seniors"/>
      <sheetName val="Detail By Campus"/>
      <sheetName val="Detail By Program"/>
      <sheetName val="Data Dum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4">
          <cell r="C4" t="str">
            <v>War Orphans</v>
          </cell>
        </row>
        <row r="18">
          <cell r="C18">
            <v>273676</v>
          </cell>
          <cell r="D18">
            <v>7542709.2699999996</v>
          </cell>
          <cell r="E18">
            <v>119789</v>
          </cell>
          <cell r="F18">
            <v>669740.75</v>
          </cell>
          <cell r="G18">
            <v>1439952.75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Comparitor"/>
      <sheetName val="Assumption Summary"/>
      <sheetName val="6U Cabinet Summary"/>
      <sheetName val="Assumptions-Detail"/>
      <sheetName val="Sheet1"/>
      <sheetName val="6U Changes"/>
      <sheetName val="6Us Funds -Actvstmt"/>
      <sheetName val="AFB By Yr by FdTyp - Actvstmt"/>
      <sheetName val="AFB by Ft2botac-ACTVDETL"/>
      <sheetName val="AFB Summary for BOT"/>
      <sheetName val="AFB Summary - BOT"/>
      <sheetName val="Transfers"/>
      <sheetName val="New UG Program-Assumptions"/>
      <sheetName val="New GR Program-Assumptions"/>
      <sheetName val="New Program- Fin'l Detail"/>
      <sheetName val="New Program - Fin'l Overview"/>
      <sheetName val="New Program - Data Val 1"/>
      <sheetName val="New Pgraom - Data Val 2"/>
    </sheetNames>
    <sheetDataSet>
      <sheetData sheetId="0"/>
      <sheetData sheetId="1"/>
      <sheetData sheetId="2">
        <row r="17">
          <cell r="J17">
            <v>23872.650000000023</v>
          </cell>
        </row>
      </sheetData>
      <sheetData sheetId="3">
        <row r="7">
          <cell r="G7">
            <v>2013</v>
          </cell>
        </row>
        <row r="43">
          <cell r="G43">
            <v>9427860</v>
          </cell>
        </row>
      </sheetData>
      <sheetData sheetId="4"/>
      <sheetData sheetId="5"/>
      <sheetData sheetId="6">
        <row r="81">
          <cell r="P81">
            <v>167107.53067999892</v>
          </cell>
        </row>
      </sheetData>
      <sheetData sheetId="7"/>
      <sheetData sheetId="8">
        <row r="7">
          <cell r="C7" t="str">
            <v>A10RESTU</v>
          </cell>
        </row>
      </sheetData>
      <sheetData sheetId="9"/>
      <sheetData sheetId="10">
        <row r="7">
          <cell r="C7" t="str">
            <v>A10RESTU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mpare"/>
      <sheetName val="Adjust Salary for SIPs"/>
      <sheetName val="Proj Recovery (FY2008)"/>
      <sheetName val="Proj Recovery (FY2007)"/>
      <sheetName val="Proj Recovery (FY2006)"/>
      <sheetName val="Proj Recovery (FY2005)"/>
      <sheetName val="Proj Recovery (FY2004)"/>
      <sheetName val="Soc Sec - Recovery (FY2003)"/>
      <sheetName val="Soc Sec - Recovery (FY2002)"/>
      <sheetName val="Soc Sec - Recovery (FY2001)"/>
      <sheetName val="Soc Sec - Recovery (FY2000)"/>
      <sheetName val="Soc Sec - Recovery (FY199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Comparitor"/>
      <sheetName val="Assumption Summary"/>
      <sheetName val="6U Cabinet Summary"/>
      <sheetName val="Assumptions-Detail"/>
      <sheetName val="Sheet1"/>
      <sheetName val="6U Changes"/>
      <sheetName val="6Us Funds -Actvstmt"/>
      <sheetName val="AFB By Yr by FdTyp - Actvstmt"/>
      <sheetName val="AFB by Ft2botac-ACTVDETL"/>
      <sheetName val="AFB Summary for BOT"/>
      <sheetName val="AFB Summary - BOT"/>
      <sheetName val="Transfers"/>
      <sheetName val="New UG Program-Assumptions"/>
      <sheetName val="New GR Program-Assumptions"/>
      <sheetName val="New Program- Fin'l Detail"/>
      <sheetName val="New Program - Fin'l Overview"/>
      <sheetName val="xNew UG Program-Assumptions"/>
      <sheetName val="xNew GR Program-Assumptions"/>
      <sheetName val="xNew Program- Fin'l Detail"/>
      <sheetName val="xNew Program - Fin'l Overview"/>
      <sheetName val="New Program - Data Val 1"/>
      <sheetName val="New Pgraom - Data Val 2"/>
    </sheetNames>
    <sheetDataSet>
      <sheetData sheetId="0" refreshError="1"/>
      <sheetData sheetId="1" refreshError="1"/>
      <sheetData sheetId="2" refreshError="1"/>
      <sheetData sheetId="3" refreshError="1">
        <row r="7">
          <cell r="G7">
            <v>2013</v>
          </cell>
        </row>
        <row r="23">
          <cell r="I23">
            <v>450</v>
          </cell>
          <cell r="J23">
            <v>470</v>
          </cell>
          <cell r="K23">
            <v>490</v>
          </cell>
          <cell r="L23">
            <v>510</v>
          </cell>
          <cell r="M23">
            <v>530</v>
          </cell>
        </row>
        <row r="65">
          <cell r="I65">
            <v>0.03</v>
          </cell>
          <cell r="J65">
            <v>0.03</v>
          </cell>
          <cell r="K65">
            <v>0.03</v>
          </cell>
          <cell r="M65">
            <v>0.03</v>
          </cell>
        </row>
        <row r="66">
          <cell r="H66">
            <v>0</v>
          </cell>
        </row>
        <row r="78">
          <cell r="R78">
            <v>6444809.6916821403</v>
          </cell>
          <cell r="S78">
            <v>6448387.60418214</v>
          </cell>
          <cell r="T78">
            <v>6450204.4956821408</v>
          </cell>
          <cell r="U78">
            <v>6449096.6594321411</v>
          </cell>
          <cell r="V78">
            <v>6449758.8647341412</v>
          </cell>
        </row>
      </sheetData>
      <sheetData sheetId="4" refreshError="1"/>
      <sheetData sheetId="5" refreshError="1"/>
      <sheetData sheetId="6" refreshError="1">
        <row r="81">
          <cell r="P81">
            <v>174384.39176318981</v>
          </cell>
          <cell r="Q81">
            <v>317244.6033967454</v>
          </cell>
          <cell r="R81">
            <v>467973.98832144402</v>
          </cell>
          <cell r="S81">
            <v>605383.65090675838</v>
          </cell>
          <cell r="T81">
            <v>891166.93963760696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EXPECTED in millions"/>
      <sheetName val="EXPECTED in millions"/>
      <sheetName val="FY14 BOT P2"/>
      <sheetName val="FY14 P2 PROJECTED"/>
      <sheetName val="EXPECTED FY15"/>
      <sheetName val="EXPECTED FY16"/>
      <sheetName val="EXPECTED FY17"/>
      <sheetName val="EXPECTED FY18"/>
      <sheetName val="EXPECTED FY19"/>
      <sheetName val="BLIN 5-9-12"/>
      <sheetName val="Uploads as of 5-9-12"/>
      <sheetName val="8I-8O Account Listin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>
            <v>81</v>
          </cell>
          <cell r="C3" t="str">
            <v>Transfers Out</v>
          </cell>
        </row>
        <row r="4">
          <cell r="B4">
            <v>82</v>
          </cell>
          <cell r="C4" t="str">
            <v>Transfers In</v>
          </cell>
        </row>
        <row r="5">
          <cell r="B5">
            <v>810</v>
          </cell>
          <cell r="C5" t="str">
            <v>Mandatory Transfers Out</v>
          </cell>
        </row>
        <row r="6">
          <cell r="B6">
            <v>811</v>
          </cell>
          <cell r="C6" t="str">
            <v>Non-Mandatory Transfers Out</v>
          </cell>
        </row>
        <row r="7">
          <cell r="B7">
            <v>820</v>
          </cell>
          <cell r="C7" t="str">
            <v>Mandatory Transfers In</v>
          </cell>
        </row>
        <row r="8">
          <cell r="B8">
            <v>821</v>
          </cell>
          <cell r="C8" t="str">
            <v>Non Mandatory Transfers In</v>
          </cell>
        </row>
        <row r="9">
          <cell r="B9">
            <v>8100</v>
          </cell>
          <cell r="C9" t="str">
            <v>Mandatory Transfers Out</v>
          </cell>
        </row>
        <row r="10">
          <cell r="B10">
            <v>8110</v>
          </cell>
          <cell r="C10" t="str">
            <v>Non-Mandatory Transfers Out</v>
          </cell>
        </row>
        <row r="11">
          <cell r="B11">
            <v>8200</v>
          </cell>
          <cell r="C11" t="str">
            <v>Mandatory Transfers In</v>
          </cell>
        </row>
        <row r="12">
          <cell r="B12">
            <v>8210</v>
          </cell>
          <cell r="C12" t="str">
            <v>Non Mandatory Transfers In</v>
          </cell>
        </row>
        <row r="13">
          <cell r="B13" t="str">
            <v>8I0</v>
          </cell>
          <cell r="C13" t="str">
            <v>Mandatory Transfers In</v>
          </cell>
        </row>
        <row r="14">
          <cell r="B14" t="str">
            <v>8I00</v>
          </cell>
          <cell r="C14" t="str">
            <v>Mandatory Transfers In</v>
          </cell>
        </row>
        <row r="15">
          <cell r="B15" t="str">
            <v>8I0000</v>
          </cell>
          <cell r="C15" t="str">
            <v>Mandatory Transfers In</v>
          </cell>
        </row>
        <row r="16">
          <cell r="B16" t="str">
            <v>8I0005</v>
          </cell>
          <cell r="C16" t="str">
            <v>Mand Trans In-Debt Serv-Interest</v>
          </cell>
        </row>
        <row r="17">
          <cell r="B17" t="str">
            <v>8I0010</v>
          </cell>
          <cell r="C17" t="str">
            <v>Mand Trans In-Debt Serv-Principal</v>
          </cell>
        </row>
        <row r="18">
          <cell r="B18" t="str">
            <v>8I0015</v>
          </cell>
          <cell r="C18" t="str">
            <v>Mand Trans In-Debt Serv-Cap Leases</v>
          </cell>
        </row>
        <row r="19">
          <cell r="B19" t="str">
            <v>8I0020</v>
          </cell>
          <cell r="C19" t="str">
            <v>Mand Trans In-Perkins Loan Match</v>
          </cell>
        </row>
        <row r="20">
          <cell r="B20" t="str">
            <v>8I0025</v>
          </cell>
          <cell r="C20" t="str">
            <v>Mand Trans In-Interest Payments</v>
          </cell>
        </row>
        <row r="21">
          <cell r="B21" t="str">
            <v>8I0030</v>
          </cell>
          <cell r="C21" t="str">
            <v>Mand Trans In-Principal Payments</v>
          </cell>
        </row>
        <row r="22">
          <cell r="B22" t="str">
            <v>8I0035</v>
          </cell>
          <cell r="C22" t="str">
            <v>Mand Trans In-Cap Lease Pmts</v>
          </cell>
        </row>
        <row r="23">
          <cell r="B23" t="str">
            <v>8I1</v>
          </cell>
          <cell r="C23" t="str">
            <v>Non Mandatory Transfers In</v>
          </cell>
        </row>
        <row r="24">
          <cell r="B24" t="str">
            <v>8I10</v>
          </cell>
          <cell r="C24" t="str">
            <v>Non Mandatory Transfers In</v>
          </cell>
        </row>
        <row r="25">
          <cell r="B25" t="str">
            <v>8I1000</v>
          </cell>
          <cell r="C25" t="str">
            <v>Non-Mandatory Transfers In</v>
          </cell>
        </row>
        <row r="26">
          <cell r="B26" t="str">
            <v>8I1003</v>
          </cell>
          <cell r="C26" t="str">
            <v>NonMand Tran In-Cost Share</v>
          </cell>
        </row>
        <row r="27">
          <cell r="B27" t="str">
            <v>8I1006</v>
          </cell>
          <cell r="C27" t="str">
            <v>NonMand Tran In-General Funds</v>
          </cell>
        </row>
        <row r="28">
          <cell r="B28" t="str">
            <v>8I1009</v>
          </cell>
          <cell r="C28" t="str">
            <v>NonMand Tran In-Int Desig Fnds</v>
          </cell>
        </row>
        <row r="29">
          <cell r="B29" t="str">
            <v>8I1012</v>
          </cell>
          <cell r="C29" t="str">
            <v>NonMand Tran In-Auxillary Funds</v>
          </cell>
        </row>
        <row r="30">
          <cell r="B30" t="str">
            <v>8I1015</v>
          </cell>
          <cell r="C30" t="str">
            <v>NonMand Tran In-Cur ResTran Fnds</v>
          </cell>
        </row>
        <row r="31">
          <cell r="B31" t="str">
            <v>8I1016</v>
          </cell>
          <cell r="C31" t="str">
            <v>NMT fr/to Restricted-AES PAU match</v>
          </cell>
        </row>
        <row r="32">
          <cell r="B32" t="str">
            <v>8I1018</v>
          </cell>
          <cell r="C32" t="str">
            <v>NonMand Tran In-Loan Funds</v>
          </cell>
        </row>
        <row r="33">
          <cell r="B33" t="str">
            <v>8I1021</v>
          </cell>
          <cell r="C33" t="str">
            <v>NonMand Tran In-Endow &amp; Similar</v>
          </cell>
        </row>
        <row r="34">
          <cell r="B34" t="str">
            <v>8I1022</v>
          </cell>
          <cell r="C34" t="str">
            <v>NonMand Tran In-Endow 2005A HEFA</v>
          </cell>
        </row>
        <row r="35">
          <cell r="B35" t="str">
            <v>8I1023</v>
          </cell>
          <cell r="C35" t="str">
            <v>IFB Transfers IN</v>
          </cell>
        </row>
        <row r="36">
          <cell r="B36" t="str">
            <v>8I1024</v>
          </cell>
          <cell r="C36" t="str">
            <v>NonMand Tran In-Repay IFB PrIn</v>
          </cell>
        </row>
        <row r="37">
          <cell r="B37" t="str">
            <v>8I1025</v>
          </cell>
          <cell r="C37" t="str">
            <v>NonMandTran In-UNHF Endow &amp; Similar</v>
          </cell>
        </row>
        <row r="38">
          <cell r="B38" t="str">
            <v>8I1027</v>
          </cell>
          <cell r="C38" t="str">
            <v>NonMand Tran In-Repay IFB Int</v>
          </cell>
        </row>
        <row r="39">
          <cell r="B39" t="str">
            <v>8I1030</v>
          </cell>
          <cell r="C39" t="str">
            <v>NonMand Tran In-RC Units</v>
          </cell>
        </row>
        <row r="40">
          <cell r="B40" t="str">
            <v>8I1033</v>
          </cell>
          <cell r="C40" t="str">
            <v>NonMand Tran In-Inv In Inventory</v>
          </cell>
        </row>
        <row r="41">
          <cell r="B41" t="str">
            <v>8I1036</v>
          </cell>
          <cell r="C41" t="str">
            <v>NonMand Tran In-Oth Exp Not Def</v>
          </cell>
        </row>
        <row r="42">
          <cell r="B42" t="str">
            <v>8I1039</v>
          </cell>
          <cell r="C42" t="str">
            <v>For Capital Projects (not R&amp;R)</v>
          </cell>
        </row>
        <row r="43">
          <cell r="B43" t="str">
            <v>8I1040</v>
          </cell>
          <cell r="C43" t="str">
            <v>NonMand Tran In-Capital Plant Adj</v>
          </cell>
        </row>
        <row r="44">
          <cell r="B44" t="str">
            <v>8I1042</v>
          </cell>
          <cell r="C44" t="str">
            <v>NonMand Tran In-Cost Share</v>
          </cell>
        </row>
        <row r="45">
          <cell r="B45" t="str">
            <v>8I1045</v>
          </cell>
          <cell r="C45" t="str">
            <v>NonMand Tran In-Technology Fees</v>
          </cell>
        </row>
        <row r="46">
          <cell r="B46" t="str">
            <v>8I1048</v>
          </cell>
          <cell r="C46" t="str">
            <v>NonMand Tran In-ATL</v>
          </cell>
        </row>
        <row r="47">
          <cell r="B47" t="str">
            <v>8I1051</v>
          </cell>
          <cell r="C47" t="str">
            <v>NonMand Tran In-Honors Program</v>
          </cell>
        </row>
        <row r="48">
          <cell r="B48" t="str">
            <v>8I1054</v>
          </cell>
          <cell r="C48" t="str">
            <v>NonMand Tran In-Ufund HldHarmless</v>
          </cell>
        </row>
        <row r="49">
          <cell r="B49" t="str">
            <v>8I1055</v>
          </cell>
          <cell r="C49" t="str">
            <v>NonMand Tran In-RCM Alloc Cent Admn</v>
          </cell>
        </row>
        <row r="50">
          <cell r="B50" t="str">
            <v>8I1057</v>
          </cell>
          <cell r="C50" t="str">
            <v>NonMand Tran In-CBC 1 Time Alloc</v>
          </cell>
        </row>
        <row r="51">
          <cell r="B51" t="str">
            <v>8I1060</v>
          </cell>
          <cell r="C51" t="str">
            <v>NonMand Tran In-Ufund CBC Alloc</v>
          </cell>
        </row>
        <row r="52">
          <cell r="B52" t="str">
            <v>8I1063</v>
          </cell>
          <cell r="C52" t="str">
            <v>NonMand Tran In-PI Share F&amp;A</v>
          </cell>
        </row>
        <row r="53">
          <cell r="B53" t="str">
            <v>8I1064</v>
          </cell>
          <cell r="C53" t="str">
            <v>Faculty Start Up Transfers IN</v>
          </cell>
        </row>
        <row r="54">
          <cell r="B54" t="str">
            <v>8I1066</v>
          </cell>
          <cell r="C54" t="str">
            <v>NonMand Tran In-Student Support</v>
          </cell>
        </row>
        <row r="55">
          <cell r="B55" t="str">
            <v>8I1069</v>
          </cell>
          <cell r="C55" t="str">
            <v>NonMand Tran In-CIE</v>
          </cell>
        </row>
        <row r="56">
          <cell r="B56" t="str">
            <v>8I1072</v>
          </cell>
          <cell r="C56" t="str">
            <v>NonMand Tran In-CPS revenue</v>
          </cell>
        </row>
        <row r="57">
          <cell r="B57" t="str">
            <v>8I1075</v>
          </cell>
          <cell r="C57" t="str">
            <v>NonMand Tran In-UNHM UG Revenue</v>
          </cell>
        </row>
        <row r="58">
          <cell r="B58" t="str">
            <v>8I1078</v>
          </cell>
          <cell r="C58" t="str">
            <v>NMT In 01 Debt Diffential</v>
          </cell>
        </row>
        <row r="59">
          <cell r="B59" t="str">
            <v>8I1080</v>
          </cell>
          <cell r="C59" t="str">
            <v>NonMand Tran In-UNHF to UNH</v>
          </cell>
        </row>
        <row r="60">
          <cell r="B60" t="str">
            <v>8I1081</v>
          </cell>
          <cell r="C60" t="str">
            <v>Non Mand Tran In - UNHF gifts</v>
          </cell>
        </row>
        <row r="61">
          <cell r="B61" t="str">
            <v>8I1082</v>
          </cell>
          <cell r="C61" t="str">
            <v>Non Mand Trans In - Payout</v>
          </cell>
        </row>
        <row r="62">
          <cell r="B62" t="str">
            <v>8I1087</v>
          </cell>
          <cell r="C62" t="str">
            <v>NonMand Tran In - Plant Cap Equip</v>
          </cell>
        </row>
        <row r="63">
          <cell r="B63" t="str">
            <v>8I1090</v>
          </cell>
          <cell r="C63" t="str">
            <v>NonMand Trans In - HEFA Quasi Endow</v>
          </cell>
        </row>
        <row r="64">
          <cell r="B64" t="str">
            <v>8I1100</v>
          </cell>
          <cell r="C64" t="str">
            <v>NMT In 05 Debt Differential</v>
          </cell>
        </row>
        <row r="65">
          <cell r="B65" t="str">
            <v>8I2</v>
          </cell>
          <cell r="C65" t="str">
            <v>R &amp; R Transfers In</v>
          </cell>
        </row>
        <row r="66">
          <cell r="B66" t="str">
            <v>8I20</v>
          </cell>
          <cell r="C66" t="str">
            <v>R &amp; R Transfers In</v>
          </cell>
        </row>
        <row r="67">
          <cell r="B67" t="str">
            <v>8I2000</v>
          </cell>
          <cell r="C67" t="str">
            <v>R&amp;R Transfers- BOT Required</v>
          </cell>
        </row>
        <row r="68">
          <cell r="B68" t="str">
            <v>8I2005</v>
          </cell>
          <cell r="C68" t="str">
            <v>R&amp;R Transfers- Optional</v>
          </cell>
        </row>
        <row r="69">
          <cell r="B69" t="str">
            <v>8I2010</v>
          </cell>
          <cell r="C69" t="str">
            <v>DMA Transfers In</v>
          </cell>
        </row>
        <row r="70">
          <cell r="B70" t="str">
            <v>8I9</v>
          </cell>
          <cell r="C70" t="str">
            <v>Trans in for benefit related items</v>
          </cell>
        </row>
        <row r="71">
          <cell r="B71" t="str">
            <v>8I90</v>
          </cell>
          <cell r="C71" t="str">
            <v>Trans in for benefit related items</v>
          </cell>
        </row>
        <row r="72">
          <cell r="B72" t="str">
            <v>8I9000</v>
          </cell>
          <cell r="C72" t="str">
            <v>Transfers in from fringe pool</v>
          </cell>
        </row>
        <row r="73">
          <cell r="B73" t="str">
            <v>8I9001</v>
          </cell>
          <cell r="C73" t="str">
            <v>Trans in for union cost containmnt</v>
          </cell>
        </row>
        <row r="74">
          <cell r="B74" t="str">
            <v>8I9002</v>
          </cell>
          <cell r="C74" t="str">
            <v>Trans in for health incentive prog</v>
          </cell>
        </row>
        <row r="75">
          <cell r="B75" t="str">
            <v>8I9003</v>
          </cell>
          <cell r="C75" t="str">
            <v>Trans in for unfunded liabilities</v>
          </cell>
        </row>
        <row r="76">
          <cell r="B76" t="str">
            <v>8I9004</v>
          </cell>
          <cell r="C76" t="str">
            <v>Trans in for separation fringe cost</v>
          </cell>
        </row>
        <row r="77">
          <cell r="B77" t="str">
            <v>8I9005</v>
          </cell>
          <cell r="C77" t="str">
            <v>Trans in for Medicare D RDS costs</v>
          </cell>
        </row>
        <row r="78">
          <cell r="B78" t="str">
            <v>8I9006</v>
          </cell>
          <cell r="C78" t="str">
            <v>Trans in for separation funding</v>
          </cell>
        </row>
        <row r="79">
          <cell r="B79" t="str">
            <v>8I9007</v>
          </cell>
          <cell r="C79" t="str">
            <v>Trans in for HRA funding</v>
          </cell>
        </row>
        <row r="80">
          <cell r="B80" t="str">
            <v>8ICS61</v>
          </cell>
          <cell r="C80" t="str">
            <v>NonMand Tran In-Cost Share-Salaries</v>
          </cell>
        </row>
        <row r="81">
          <cell r="B81" t="str">
            <v>8ICS65</v>
          </cell>
          <cell r="C81" t="str">
            <v>NonMand Tran In-Cost Share-Fringe</v>
          </cell>
        </row>
        <row r="82">
          <cell r="B82" t="str">
            <v>8ICS71</v>
          </cell>
          <cell r="C82" t="str">
            <v>NonMand Tran In-Cost Share-Support</v>
          </cell>
        </row>
        <row r="83">
          <cell r="B83" t="str">
            <v>8ICS72</v>
          </cell>
          <cell r="C83" t="str">
            <v>NonMand Tran In-Cost Share-FinAid</v>
          </cell>
        </row>
        <row r="84">
          <cell r="B84" t="str">
            <v>8ICS73</v>
          </cell>
          <cell r="C84" t="str">
            <v>NonMand Tran In-Cost Share-SubContr</v>
          </cell>
        </row>
        <row r="85">
          <cell r="B85" t="str">
            <v>8ICS74</v>
          </cell>
          <cell r="C85" t="str">
            <v>NonMand Tran In-Cost Share-Equipmen</v>
          </cell>
        </row>
        <row r="86">
          <cell r="B86" t="str">
            <v>8IUNDR</v>
          </cell>
          <cell r="C86" t="str">
            <v>NMT In for Underwater True Endows</v>
          </cell>
        </row>
        <row r="87">
          <cell r="B87" t="str">
            <v>8IZVCS</v>
          </cell>
          <cell r="C87" t="str">
            <v>NMT For Voluntary Cost Sharing</v>
          </cell>
        </row>
        <row r="88">
          <cell r="B88" t="str">
            <v>8O0</v>
          </cell>
          <cell r="C88" t="str">
            <v>Mandatory Transfers Out</v>
          </cell>
        </row>
        <row r="89">
          <cell r="B89" t="str">
            <v>8O00</v>
          </cell>
          <cell r="C89" t="str">
            <v>Mandatory Transfers Out</v>
          </cell>
        </row>
        <row r="90">
          <cell r="B90" t="str">
            <v>8O0000</v>
          </cell>
          <cell r="C90" t="str">
            <v>Mandatory Transfers Out</v>
          </cell>
        </row>
        <row r="91">
          <cell r="B91" t="str">
            <v>8O0005</v>
          </cell>
          <cell r="C91" t="str">
            <v>Mand Trans Out-Debt Serv-Interest</v>
          </cell>
        </row>
        <row r="92">
          <cell r="B92" t="str">
            <v>8O0010</v>
          </cell>
          <cell r="C92" t="str">
            <v>Mand Trans Out-Debt Serv-Principal</v>
          </cell>
        </row>
        <row r="93">
          <cell r="B93" t="str">
            <v>8O0015</v>
          </cell>
          <cell r="C93" t="str">
            <v>Mand Trans Out-Debt Serv-Cap Leases</v>
          </cell>
        </row>
        <row r="94">
          <cell r="B94" t="str">
            <v>8O0020</v>
          </cell>
          <cell r="C94" t="str">
            <v>Mand Trans Out-Perkins Loan Match</v>
          </cell>
        </row>
        <row r="95">
          <cell r="B95" t="str">
            <v>8O0025</v>
          </cell>
          <cell r="C95" t="str">
            <v>Mand Trans Out-Interest Payments</v>
          </cell>
        </row>
        <row r="96">
          <cell r="B96" t="str">
            <v>8O0030</v>
          </cell>
          <cell r="C96" t="str">
            <v>Mand Trans Out-Principal Payments</v>
          </cell>
        </row>
        <row r="97">
          <cell r="B97" t="str">
            <v>8O0035</v>
          </cell>
          <cell r="C97" t="str">
            <v>Mand Trans Out-Cap Lease Pmts</v>
          </cell>
        </row>
        <row r="98">
          <cell r="B98" t="str">
            <v>8O1</v>
          </cell>
          <cell r="C98" t="str">
            <v>Non-Mandatory Transfers Out</v>
          </cell>
        </row>
        <row r="99">
          <cell r="B99" t="str">
            <v>8O10</v>
          </cell>
          <cell r="C99" t="str">
            <v>Non-Mandatory Transfers Out</v>
          </cell>
        </row>
        <row r="100">
          <cell r="B100" t="str">
            <v>8O1000</v>
          </cell>
          <cell r="C100" t="str">
            <v>Non-Mandatory Transfers Out</v>
          </cell>
        </row>
        <row r="101">
          <cell r="B101" t="str">
            <v>8O1003</v>
          </cell>
          <cell r="C101" t="str">
            <v>NonMand Tran Out-Cost Share</v>
          </cell>
        </row>
        <row r="102">
          <cell r="B102" t="str">
            <v>8O1006</v>
          </cell>
          <cell r="C102" t="str">
            <v>NonMand Tran Out-General Funds</v>
          </cell>
        </row>
        <row r="103">
          <cell r="B103" t="str">
            <v>8O1009</v>
          </cell>
          <cell r="C103" t="str">
            <v>NonMand Tran Out-Int Desig Fnds</v>
          </cell>
        </row>
        <row r="104">
          <cell r="B104" t="str">
            <v>8O1012</v>
          </cell>
          <cell r="C104" t="str">
            <v>NonMand Tran Out-Auxillary Funds</v>
          </cell>
        </row>
        <row r="105">
          <cell r="B105" t="str">
            <v>8O1015</v>
          </cell>
          <cell r="C105" t="str">
            <v>NonMand Tran Out-Cur ResTran Fnds</v>
          </cell>
        </row>
        <row r="106">
          <cell r="B106" t="str">
            <v>8O1018</v>
          </cell>
          <cell r="C106" t="str">
            <v>NonMand Tran Out-Loan Funds</v>
          </cell>
        </row>
        <row r="107">
          <cell r="B107" t="str">
            <v>8O1021</v>
          </cell>
          <cell r="C107" t="str">
            <v>NonMand Tran Out-Endow &amp; Similar</v>
          </cell>
        </row>
        <row r="108">
          <cell r="B108" t="str">
            <v>8O1022</v>
          </cell>
          <cell r="C108" t="str">
            <v>NonMand Tran Out-Endow 2005A HEFA</v>
          </cell>
        </row>
        <row r="109">
          <cell r="B109" t="str">
            <v>8O1023</v>
          </cell>
          <cell r="C109" t="str">
            <v>IFB Transfers OUT</v>
          </cell>
        </row>
        <row r="110">
          <cell r="B110" t="str">
            <v>8O1024</v>
          </cell>
          <cell r="C110" t="str">
            <v>NonMand Tran Out-Repay IFB Prin</v>
          </cell>
        </row>
        <row r="111">
          <cell r="B111" t="str">
            <v>8O1025</v>
          </cell>
          <cell r="C111" t="str">
            <v>NonMandTran Out-UNHF Endow &amp; Simila</v>
          </cell>
        </row>
        <row r="112">
          <cell r="B112" t="str">
            <v>8O1027</v>
          </cell>
          <cell r="C112" t="str">
            <v>NonMand Tran Out-Repay IFB Int</v>
          </cell>
        </row>
        <row r="113">
          <cell r="B113" t="str">
            <v>8O1030</v>
          </cell>
          <cell r="C113" t="str">
            <v>NonMand Tran Out-RC Units</v>
          </cell>
        </row>
        <row r="114">
          <cell r="B114" t="str">
            <v>8O1033</v>
          </cell>
          <cell r="C114" t="str">
            <v>NonMand Tran Out-Inv In Inventory</v>
          </cell>
        </row>
        <row r="115">
          <cell r="B115" t="str">
            <v>8O1036</v>
          </cell>
          <cell r="C115" t="str">
            <v>NonMand Tran Out-Oth Exp Not Def</v>
          </cell>
        </row>
        <row r="116">
          <cell r="B116" t="str">
            <v>8O1039</v>
          </cell>
          <cell r="C116" t="str">
            <v>For Capital Projects (not R&amp;R)</v>
          </cell>
        </row>
        <row r="117">
          <cell r="B117" t="str">
            <v>8O1040</v>
          </cell>
          <cell r="C117" t="str">
            <v>NonMand Tran Out- Capital Plant Adj</v>
          </cell>
        </row>
        <row r="118">
          <cell r="B118" t="str">
            <v>8O1042</v>
          </cell>
          <cell r="C118" t="str">
            <v>NonMand Tran Out-Cost Share</v>
          </cell>
        </row>
        <row r="119">
          <cell r="B119" t="str">
            <v>8O1045</v>
          </cell>
          <cell r="C119" t="str">
            <v>NonMand Tran Out-Technology Fees</v>
          </cell>
        </row>
        <row r="120">
          <cell r="B120" t="str">
            <v>8O1048</v>
          </cell>
          <cell r="C120" t="str">
            <v>NonMand Tran Out-ATL</v>
          </cell>
        </row>
        <row r="121">
          <cell r="B121" t="str">
            <v>8O1051</v>
          </cell>
          <cell r="C121" t="str">
            <v>NonMand Tran Out-Honors Program</v>
          </cell>
        </row>
        <row r="122">
          <cell r="B122" t="str">
            <v>8O1054</v>
          </cell>
          <cell r="C122" t="str">
            <v>NonMand Tran Out-Ufund HldHarmles</v>
          </cell>
        </row>
        <row r="123">
          <cell r="B123" t="str">
            <v>8O1055</v>
          </cell>
          <cell r="C123" t="str">
            <v>NonMand Tran Out-RCM Alloc Cent Adm</v>
          </cell>
        </row>
        <row r="124">
          <cell r="B124" t="str">
            <v>8O1057</v>
          </cell>
          <cell r="C124" t="str">
            <v>NonMand Tran Out-CBC 1 Time Alloc</v>
          </cell>
        </row>
        <row r="125">
          <cell r="B125" t="str">
            <v>8O1060</v>
          </cell>
          <cell r="C125" t="str">
            <v>NonMand Tran Out-Ufund CBC Alloc</v>
          </cell>
        </row>
        <row r="126">
          <cell r="B126" t="str">
            <v>8O1063</v>
          </cell>
          <cell r="C126" t="str">
            <v>NonMand Tran Out-PI Share F&amp;A</v>
          </cell>
        </row>
        <row r="127">
          <cell r="B127" t="str">
            <v>8O1064</v>
          </cell>
          <cell r="C127" t="str">
            <v>Faculty Start Up Transfers Out</v>
          </cell>
        </row>
        <row r="128">
          <cell r="B128" t="str">
            <v>8O1066</v>
          </cell>
          <cell r="C128" t="str">
            <v>NonMand Tran Out-Student Support</v>
          </cell>
        </row>
        <row r="129">
          <cell r="B129" t="str">
            <v>8O1069</v>
          </cell>
          <cell r="C129" t="str">
            <v>NonMand Tran Out-CIE</v>
          </cell>
        </row>
        <row r="130">
          <cell r="B130" t="str">
            <v>8O1072</v>
          </cell>
          <cell r="C130" t="str">
            <v>NonMand Tran Out-CPS revenue</v>
          </cell>
        </row>
        <row r="131">
          <cell r="B131" t="str">
            <v>8O1075</v>
          </cell>
          <cell r="C131" t="str">
            <v>NonMand Tran Out-UNHM UG Revenue</v>
          </cell>
        </row>
        <row r="132">
          <cell r="B132" t="str">
            <v>8O1078</v>
          </cell>
          <cell r="C132" t="str">
            <v>NMT Out 01 Debt Differential</v>
          </cell>
        </row>
        <row r="133">
          <cell r="B133" t="str">
            <v>8O1080</v>
          </cell>
          <cell r="C133" t="str">
            <v>NonMand Tran Out-UNHF to UNH</v>
          </cell>
        </row>
        <row r="134">
          <cell r="B134" t="str">
            <v>8O1081</v>
          </cell>
          <cell r="C134" t="str">
            <v>UNHF Gifts Transferred to UNH</v>
          </cell>
        </row>
        <row r="135">
          <cell r="B135" t="str">
            <v>8O1084</v>
          </cell>
          <cell r="C135" t="str">
            <v>Distributions to UNH endowed progra</v>
          </cell>
        </row>
        <row r="136">
          <cell r="B136" t="str">
            <v>8O1087</v>
          </cell>
          <cell r="C136" t="str">
            <v>NonMand Tran Out - Plant Cap Equip</v>
          </cell>
        </row>
        <row r="137">
          <cell r="B137" t="str">
            <v>8O1090</v>
          </cell>
          <cell r="C137" t="str">
            <v>NonMand Trans Out - HEFA Quasi Endo</v>
          </cell>
        </row>
        <row r="138">
          <cell r="B138" t="str">
            <v>8O1100</v>
          </cell>
          <cell r="C138" t="str">
            <v>NMT Out 05 Debt Differential</v>
          </cell>
        </row>
        <row r="139">
          <cell r="B139" t="str">
            <v>8O2</v>
          </cell>
          <cell r="C139" t="str">
            <v>R &amp; R Transfers Out</v>
          </cell>
        </row>
        <row r="140">
          <cell r="B140" t="str">
            <v>8O20</v>
          </cell>
          <cell r="C140" t="str">
            <v>R &amp; R Transfers Out</v>
          </cell>
        </row>
        <row r="141">
          <cell r="B141" t="str">
            <v>8O2000</v>
          </cell>
          <cell r="C141" t="str">
            <v>R&amp;R Transfers- BOT Required</v>
          </cell>
        </row>
        <row r="142">
          <cell r="B142" t="str">
            <v>8O2005</v>
          </cell>
          <cell r="C142" t="str">
            <v>R&amp;R Transfers- Optional</v>
          </cell>
        </row>
        <row r="143">
          <cell r="B143" t="str">
            <v>8O2010</v>
          </cell>
          <cell r="C143" t="str">
            <v>DMA Transfers Out</v>
          </cell>
        </row>
        <row r="144">
          <cell r="B144" t="str">
            <v>8O9</v>
          </cell>
          <cell r="C144" t="str">
            <v>Trans out for benefit related items</v>
          </cell>
        </row>
        <row r="145">
          <cell r="B145" t="str">
            <v>8O90</v>
          </cell>
          <cell r="C145" t="str">
            <v>Trans out for benefit related items</v>
          </cell>
        </row>
        <row r="146">
          <cell r="B146" t="str">
            <v>8O9000</v>
          </cell>
          <cell r="C146" t="str">
            <v>Transfers out from fringe pool</v>
          </cell>
        </row>
        <row r="147">
          <cell r="B147" t="str">
            <v>8O9001</v>
          </cell>
          <cell r="C147" t="str">
            <v>Trans out for union cost containmnt</v>
          </cell>
        </row>
        <row r="148">
          <cell r="B148" t="str">
            <v>8O9002</v>
          </cell>
          <cell r="C148" t="str">
            <v>Trans out for health incentive prog</v>
          </cell>
        </row>
        <row r="149">
          <cell r="B149" t="str">
            <v>8O9003</v>
          </cell>
          <cell r="C149" t="str">
            <v>Trans out for unfunded liabilities</v>
          </cell>
        </row>
        <row r="150">
          <cell r="B150" t="str">
            <v>8O9004</v>
          </cell>
          <cell r="C150" t="str">
            <v>Trans out for separation fring cost</v>
          </cell>
        </row>
        <row r="151">
          <cell r="B151" t="str">
            <v>8O9005</v>
          </cell>
          <cell r="C151" t="str">
            <v>Trans out for Medicare D RDS costs</v>
          </cell>
        </row>
        <row r="152">
          <cell r="B152" t="str">
            <v>8O9006</v>
          </cell>
          <cell r="C152" t="str">
            <v>Trans out for separation funding</v>
          </cell>
        </row>
        <row r="153">
          <cell r="B153" t="str">
            <v>8O9007</v>
          </cell>
          <cell r="C153" t="str">
            <v>Trans out for HRA funding</v>
          </cell>
        </row>
        <row r="154">
          <cell r="B154" t="str">
            <v>8OCS61</v>
          </cell>
          <cell r="C154" t="str">
            <v>NonMand Tran Out-Cost Share-Salarie</v>
          </cell>
        </row>
        <row r="155">
          <cell r="B155" t="str">
            <v>8OCS65</v>
          </cell>
          <cell r="C155" t="str">
            <v>NonMand Tran Out-Cost Share-Fringe</v>
          </cell>
        </row>
        <row r="156">
          <cell r="B156" t="str">
            <v>8OCS71</v>
          </cell>
          <cell r="C156" t="str">
            <v>NonMand Tran Out-Cost Share-Supprt</v>
          </cell>
        </row>
        <row r="157">
          <cell r="B157" t="str">
            <v>8OCS72</v>
          </cell>
          <cell r="C157" t="str">
            <v>NonMand Tran Out-Cost Share-FinAid</v>
          </cell>
        </row>
        <row r="158">
          <cell r="B158" t="str">
            <v>8OCS73</v>
          </cell>
          <cell r="C158" t="str">
            <v>NMT for Cost Share - Subcontracts</v>
          </cell>
        </row>
        <row r="159">
          <cell r="B159" t="str">
            <v>8OCS74</v>
          </cell>
          <cell r="C159" t="str">
            <v>NonMand Tran Out-Cost Share-Equip</v>
          </cell>
        </row>
        <row r="160">
          <cell r="B160" t="str">
            <v>8OUNDR</v>
          </cell>
          <cell r="C160" t="str">
            <v>NMT Out for Underwater True</v>
          </cell>
        </row>
        <row r="161">
          <cell r="B161" t="str">
            <v>8OZVCS</v>
          </cell>
          <cell r="C161" t="str">
            <v>NMT FOR VOLUNTARY COST SHARING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B Summary- HURON"/>
      <sheetName val="Scenario Comparitor"/>
      <sheetName val="6U Cabinet Summary"/>
      <sheetName val="Assumption Summary"/>
      <sheetName val="Sheet1"/>
      <sheetName val="AFB Summ-Cabinet-w UFR to Debt"/>
      <sheetName val="Assumption-v4"/>
      <sheetName val="Assumptions-Detail"/>
      <sheetName val="6Us Funds -Actvstmt"/>
      <sheetName val="Assumption-v3-OLD"/>
      <sheetName val="MY-Online rev 11-19-13"/>
      <sheetName val="MY-Online"/>
      <sheetName val="MY-XCountry &amp; T&amp;F rev 11-19-13"/>
      <sheetName val="MY_DPT Program rev 11-19-13"/>
      <sheetName val="MY_DPT Program v2"/>
      <sheetName val="MY-PA Program rev 11-19-13"/>
      <sheetName val="MY-PA Program v3"/>
      <sheetName val="MY-MS CJ Program rev 11-19-13"/>
      <sheetName val="MY-MS CJ Program"/>
      <sheetName val="MY-XCountry and Track&amp;Field"/>
      <sheetName val="MY-Allwell II Oper Costs"/>
      <sheetName val="Assumption-v2"/>
      <sheetName val="My-Current Debt Schedule"/>
      <sheetName val="MY-Interest Adj Current Debt"/>
      <sheetName val="6U Changes"/>
      <sheetName val="AFB By Yr by FdTyp - Actvstmt"/>
      <sheetName val="MY-Enrollment Projection"/>
      <sheetName val="MY-Enrollment Proj-DNU"/>
      <sheetName val="FYI-FFTE by Program by Year"/>
      <sheetName val="AFB by Ft2botac-ACTVDETL"/>
      <sheetName val="AFB Summary - Cabinet"/>
      <sheetName val="AFB Summary- BOT"/>
      <sheetName val="AFB Summary for BOT"/>
      <sheetName val="Charts &amp; Graphs"/>
      <sheetName val="UG Fin Aid"/>
      <sheetName val="MY Operating Assumptions"/>
      <sheetName val="MY-Read Hall IFB Sched"/>
      <sheetName val="MY-Allwell II IFB Sched"/>
      <sheetName val="OS-PAT Other Increases Summary"/>
      <sheetName val="New UG Program-Assumptions"/>
      <sheetName val="New GR Program-Assumptions"/>
      <sheetName val="New Program- Fin'l Detail"/>
      <sheetName val="New Program - Fin'l Overview"/>
      <sheetName val="New Program - Data Val 1"/>
      <sheetName val="New Pgraom - Data Val 2"/>
    </sheetNames>
    <sheetDataSet>
      <sheetData sheetId="0" refreshError="1"/>
      <sheetData sheetId="1" refreshError="1"/>
      <sheetData sheetId="2" refreshError="1">
        <row r="17">
          <cell r="J17">
            <v>0</v>
          </cell>
          <cell r="M17">
            <v>27156.150000000023</v>
          </cell>
        </row>
        <row r="38">
          <cell r="M38">
            <v>86785.399999999907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I1">
            <v>2014</v>
          </cell>
        </row>
        <row r="9">
          <cell r="I9">
            <v>10410</v>
          </cell>
          <cell r="L9">
            <v>10410</v>
          </cell>
          <cell r="M9">
            <v>10720</v>
          </cell>
          <cell r="N9">
            <v>11040</v>
          </cell>
          <cell r="O9">
            <v>11370</v>
          </cell>
          <cell r="P9">
            <v>11720</v>
          </cell>
        </row>
        <row r="18">
          <cell r="I18">
            <v>2166</v>
          </cell>
          <cell r="L18">
            <v>2106</v>
          </cell>
          <cell r="M18">
            <v>2086</v>
          </cell>
          <cell r="N18">
            <v>2099</v>
          </cell>
          <cell r="O18">
            <v>2172</v>
          </cell>
          <cell r="P18">
            <v>2241</v>
          </cell>
        </row>
        <row r="20">
          <cell r="I20">
            <v>17830</v>
          </cell>
          <cell r="L20">
            <v>18360</v>
          </cell>
          <cell r="M20">
            <v>18910</v>
          </cell>
          <cell r="N20">
            <v>19470</v>
          </cell>
          <cell r="O20">
            <v>20050</v>
          </cell>
          <cell r="P20">
            <v>20660</v>
          </cell>
        </row>
        <row r="29">
          <cell r="I29">
            <v>1644</v>
          </cell>
          <cell r="L29">
            <v>1579</v>
          </cell>
          <cell r="M29">
            <v>1623</v>
          </cell>
          <cell r="N29">
            <v>1691</v>
          </cell>
          <cell r="O29">
            <v>1798</v>
          </cell>
          <cell r="P29">
            <v>1882</v>
          </cell>
        </row>
        <row r="33">
          <cell r="I33">
            <v>216</v>
          </cell>
          <cell r="L33">
            <v>211.33266090297789</v>
          </cell>
          <cell r="M33">
            <v>234</v>
          </cell>
          <cell r="N33">
            <v>258</v>
          </cell>
          <cell r="O33">
            <v>273</v>
          </cell>
          <cell r="P33">
            <v>273</v>
          </cell>
        </row>
        <row r="34">
          <cell r="L34">
            <v>0.03</v>
          </cell>
          <cell r="M34">
            <v>0.03</v>
          </cell>
          <cell r="N34">
            <v>0.03</v>
          </cell>
          <cell r="O34">
            <v>0.03</v>
          </cell>
          <cell r="P34">
            <v>0.03</v>
          </cell>
        </row>
        <row r="35">
          <cell r="I35">
            <v>6560</v>
          </cell>
          <cell r="L35">
            <v>6760</v>
          </cell>
          <cell r="M35">
            <v>6960</v>
          </cell>
          <cell r="N35">
            <v>7170</v>
          </cell>
          <cell r="O35">
            <v>7390</v>
          </cell>
          <cell r="P35">
            <v>7610</v>
          </cell>
        </row>
        <row r="36">
          <cell r="I36">
            <v>2698</v>
          </cell>
          <cell r="L36">
            <v>2780</v>
          </cell>
          <cell r="M36">
            <v>2860</v>
          </cell>
          <cell r="N36">
            <v>2950</v>
          </cell>
          <cell r="O36">
            <v>3040</v>
          </cell>
          <cell r="P36">
            <v>3130</v>
          </cell>
        </row>
        <row r="37">
          <cell r="I37">
            <v>2200</v>
          </cell>
          <cell r="L37">
            <v>2270</v>
          </cell>
          <cell r="M37">
            <v>2340</v>
          </cell>
          <cell r="N37">
            <v>2410</v>
          </cell>
          <cell r="O37">
            <v>2480</v>
          </cell>
          <cell r="P37">
            <v>2550</v>
          </cell>
        </row>
        <row r="38">
          <cell r="I38">
            <v>21868</v>
          </cell>
          <cell r="L38">
            <v>22220</v>
          </cell>
          <cell r="M38">
            <v>22880</v>
          </cell>
          <cell r="N38">
            <v>23570</v>
          </cell>
          <cell r="O38">
            <v>24280</v>
          </cell>
          <cell r="P38">
            <v>25010</v>
          </cell>
        </row>
        <row r="39">
          <cell r="I39">
            <v>29288</v>
          </cell>
          <cell r="L39">
            <v>30170</v>
          </cell>
          <cell r="M39">
            <v>31070</v>
          </cell>
          <cell r="N39">
            <v>32000</v>
          </cell>
          <cell r="O39">
            <v>32960</v>
          </cell>
          <cell r="P39">
            <v>33950</v>
          </cell>
        </row>
        <row r="40">
          <cell r="L40">
            <v>1.6096579476861272E-2</v>
          </cell>
        </row>
        <row r="41">
          <cell r="L41">
            <v>3.0114722753346035E-2</v>
          </cell>
        </row>
        <row r="42">
          <cell r="L42">
            <v>8928</v>
          </cell>
          <cell r="M42">
            <v>9106.56</v>
          </cell>
          <cell r="N42">
            <v>9288.6911999999993</v>
          </cell>
          <cell r="O42">
            <v>9474.4650239999992</v>
          </cell>
          <cell r="P42">
            <v>9663.9543244799988</v>
          </cell>
        </row>
        <row r="49">
          <cell r="I49">
            <v>605</v>
          </cell>
          <cell r="L49">
            <v>634</v>
          </cell>
          <cell r="M49">
            <v>673</v>
          </cell>
          <cell r="N49">
            <v>764</v>
          </cell>
          <cell r="O49">
            <v>849</v>
          </cell>
          <cell r="P49">
            <v>867</v>
          </cell>
        </row>
        <row r="50">
          <cell r="L50">
            <v>10153.08</v>
          </cell>
          <cell r="M50">
            <v>10356.141600000001</v>
          </cell>
          <cell r="N50">
            <v>10563.264432000002</v>
          </cell>
          <cell r="O50">
            <v>10774.529720640003</v>
          </cell>
          <cell r="P50">
            <v>10990.020315052803</v>
          </cell>
        </row>
        <row r="57">
          <cell r="I57">
            <v>430</v>
          </cell>
          <cell r="L57">
            <v>411</v>
          </cell>
          <cell r="M57">
            <v>443</v>
          </cell>
          <cell r="N57">
            <v>512</v>
          </cell>
          <cell r="O57">
            <v>581</v>
          </cell>
          <cell r="P57">
            <v>592</v>
          </cell>
        </row>
        <row r="58">
          <cell r="L58">
            <v>8928</v>
          </cell>
          <cell r="M58">
            <v>9106.56</v>
          </cell>
          <cell r="N58">
            <v>9288.6911999999993</v>
          </cell>
          <cell r="O58">
            <v>9474.4650239999992</v>
          </cell>
          <cell r="P58">
            <v>9663.9543244799988</v>
          </cell>
        </row>
        <row r="60">
          <cell r="I60">
            <v>11</v>
          </cell>
          <cell r="L60">
            <v>9</v>
          </cell>
          <cell r="M60">
            <v>9</v>
          </cell>
          <cell r="N60">
            <v>9</v>
          </cell>
          <cell r="O60">
            <v>9</v>
          </cell>
          <cell r="P60">
            <v>9</v>
          </cell>
        </row>
        <row r="61"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3">
          <cell r="L63">
            <v>4048695.4196075858</v>
          </cell>
          <cell r="M63">
            <v>4129667.6289979438</v>
          </cell>
          <cell r="N63">
            <v>4279445.7175441189</v>
          </cell>
          <cell r="O63">
            <v>4560645.288302023</v>
          </cell>
          <cell r="P63">
            <v>4850376.8028491773</v>
          </cell>
        </row>
        <row r="64">
          <cell r="L64">
            <v>0.1846741079924239</v>
          </cell>
          <cell r="M64">
            <v>0.1846741079924239</v>
          </cell>
          <cell r="N64">
            <v>0.1846741079924239</v>
          </cell>
          <cell r="O64">
            <v>0.1846741079924239</v>
          </cell>
          <cell r="P64">
            <v>0.1846741079924239</v>
          </cell>
        </row>
        <row r="65">
          <cell r="L65">
            <v>5451304.5803924138</v>
          </cell>
          <cell r="M65">
            <v>5771061.3321323488</v>
          </cell>
          <cell r="N65">
            <v>6190920.1172795696</v>
          </cell>
          <cell r="O65">
            <v>6778751.3743388671</v>
          </cell>
          <cell r="P65">
            <v>7311316.3805505354</v>
          </cell>
        </row>
        <row r="66">
          <cell r="L66">
            <v>0.18803800771538526</v>
          </cell>
          <cell r="M66">
            <v>0.18803800771538526</v>
          </cell>
          <cell r="N66">
            <v>0.18803800771538526</v>
          </cell>
          <cell r="O66">
            <v>0.18803800771538526</v>
          </cell>
          <cell r="P66">
            <v>0.18803800771538526</v>
          </cell>
        </row>
        <row r="67">
          <cell r="I67">
            <v>1250879</v>
          </cell>
        </row>
        <row r="69">
          <cell r="L69">
            <v>684902.59199999995</v>
          </cell>
          <cell r="M69">
            <v>741574.50047999993</v>
          </cell>
          <cell r="N69">
            <v>858683.76929279999</v>
          </cell>
          <cell r="O69">
            <v>973302.31745049579</v>
          </cell>
          <cell r="P69">
            <v>1013816.4563182233</v>
          </cell>
        </row>
        <row r="71">
          <cell r="L71">
            <v>646801.96140000003</v>
          </cell>
          <cell r="M71">
            <v>711104.46296400006</v>
          </cell>
          <cell r="N71">
            <v>838300.66532352008</v>
          </cell>
          <cell r="O71">
            <v>970300.27399223542</v>
          </cell>
          <cell r="P71">
            <v>1008444.2641092452</v>
          </cell>
        </row>
        <row r="74">
          <cell r="L74">
            <v>11875356</v>
          </cell>
          <cell r="M74">
            <v>0.03</v>
          </cell>
          <cell r="N74">
            <v>0.03</v>
          </cell>
          <cell r="O74">
            <v>0.03</v>
          </cell>
          <cell r="P74">
            <v>0.03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L76">
            <v>0.03</v>
          </cell>
          <cell r="M76">
            <v>0.03</v>
          </cell>
          <cell r="N76">
            <v>0.03</v>
          </cell>
          <cell r="O76">
            <v>0.03</v>
          </cell>
          <cell r="P76">
            <v>0.03</v>
          </cell>
        </row>
        <row r="77">
          <cell r="L77">
            <v>0.02</v>
          </cell>
          <cell r="M77">
            <v>0.02</v>
          </cell>
          <cell r="N77">
            <v>0.02</v>
          </cell>
          <cell r="O77">
            <v>0.02</v>
          </cell>
          <cell r="P77">
            <v>0.02</v>
          </cell>
        </row>
        <row r="78">
          <cell r="L78">
            <v>0.03</v>
          </cell>
        </row>
        <row r="79">
          <cell r="L79">
            <v>0.02</v>
          </cell>
          <cell r="M79">
            <v>0.02</v>
          </cell>
          <cell r="N79">
            <v>0.02</v>
          </cell>
          <cell r="O79">
            <v>0.02</v>
          </cell>
          <cell r="P79">
            <v>0.02</v>
          </cell>
        </row>
        <row r="83">
          <cell r="J83">
            <v>0</v>
          </cell>
          <cell r="L83">
            <v>0.02</v>
          </cell>
          <cell r="M83">
            <v>0.02</v>
          </cell>
          <cell r="N83">
            <v>0.02</v>
          </cell>
          <cell r="O83">
            <v>0.02</v>
          </cell>
          <cell r="P83">
            <v>0.02</v>
          </cell>
        </row>
        <row r="84">
          <cell r="J84">
            <v>0</v>
          </cell>
          <cell r="L84">
            <v>0.02</v>
          </cell>
          <cell r="M84">
            <v>0.02</v>
          </cell>
          <cell r="N84">
            <v>0.02</v>
          </cell>
          <cell r="O84">
            <v>0.02</v>
          </cell>
          <cell r="P84">
            <v>0.02</v>
          </cell>
        </row>
        <row r="85">
          <cell r="J85">
            <v>0</v>
          </cell>
          <cell r="L85">
            <v>0.02</v>
          </cell>
          <cell r="M85">
            <v>0.02</v>
          </cell>
          <cell r="N85">
            <v>0.02</v>
          </cell>
          <cell r="O85">
            <v>0.02</v>
          </cell>
          <cell r="P85">
            <v>0.02</v>
          </cell>
        </row>
        <row r="86">
          <cell r="L86">
            <v>0.02</v>
          </cell>
          <cell r="M86">
            <v>0.02</v>
          </cell>
          <cell r="N86">
            <v>0.02</v>
          </cell>
          <cell r="O86">
            <v>0.02</v>
          </cell>
          <cell r="P86">
            <v>0.02</v>
          </cell>
        </row>
        <row r="87">
          <cell r="L87">
            <v>0.02</v>
          </cell>
          <cell r="M87">
            <v>0.02</v>
          </cell>
          <cell r="N87">
            <v>0.02</v>
          </cell>
          <cell r="O87">
            <v>0.02</v>
          </cell>
          <cell r="P87">
            <v>0.02</v>
          </cell>
        </row>
        <row r="88">
          <cell r="J88">
            <v>0</v>
          </cell>
          <cell r="L88">
            <v>0.02</v>
          </cell>
          <cell r="M88">
            <v>0.02</v>
          </cell>
          <cell r="N88">
            <v>0.02</v>
          </cell>
          <cell r="O88">
            <v>0.02</v>
          </cell>
          <cell r="P88">
            <v>0.02</v>
          </cell>
        </row>
        <row r="91">
          <cell r="I91">
            <v>0.435</v>
          </cell>
          <cell r="L91">
            <v>0.435</v>
          </cell>
          <cell r="M91">
            <v>0.435</v>
          </cell>
          <cell r="N91">
            <v>0.435</v>
          </cell>
          <cell r="O91">
            <v>0.435</v>
          </cell>
          <cell r="P91">
            <v>0.435</v>
          </cell>
        </row>
        <row r="92">
          <cell r="I92">
            <v>8.4000000000000005E-2</v>
          </cell>
          <cell r="L92">
            <v>8.4000000000000005E-2</v>
          </cell>
          <cell r="M92">
            <v>8.4000000000000005E-2</v>
          </cell>
          <cell r="N92">
            <v>8.4000000000000005E-2</v>
          </cell>
          <cell r="O92">
            <v>8.4000000000000005E-2</v>
          </cell>
          <cell r="P92">
            <v>8.4000000000000005E-2</v>
          </cell>
        </row>
        <row r="93">
          <cell r="L93">
            <v>0.03</v>
          </cell>
          <cell r="M93">
            <v>0.03</v>
          </cell>
          <cell r="N93">
            <v>0.03</v>
          </cell>
          <cell r="O93">
            <v>0.03</v>
          </cell>
          <cell r="P93">
            <v>0.03</v>
          </cell>
        </row>
        <row r="95">
          <cell r="L95">
            <v>0.03</v>
          </cell>
          <cell r="M95">
            <v>0.03</v>
          </cell>
          <cell r="N95">
            <v>0.03</v>
          </cell>
          <cell r="O95">
            <v>0.03</v>
          </cell>
          <cell r="P95">
            <v>0.03</v>
          </cell>
        </row>
        <row r="96">
          <cell r="L96">
            <v>0.03</v>
          </cell>
          <cell r="M96">
            <v>0.03</v>
          </cell>
          <cell r="N96">
            <v>0.03</v>
          </cell>
          <cell r="O96">
            <v>0.03</v>
          </cell>
          <cell r="P96">
            <v>0.03</v>
          </cell>
        </row>
        <row r="97">
          <cell r="L97">
            <v>0.05</v>
          </cell>
          <cell r="M97">
            <v>0.05</v>
          </cell>
          <cell r="N97">
            <v>0.05</v>
          </cell>
          <cell r="O97">
            <v>0.05</v>
          </cell>
          <cell r="P97">
            <v>0.05</v>
          </cell>
        </row>
        <row r="101">
          <cell r="L101">
            <v>-2498733</v>
          </cell>
          <cell r="M101">
            <v>-2573694.9900000002</v>
          </cell>
          <cell r="N101">
            <v>-2650905.8397000004</v>
          </cell>
          <cell r="O101">
            <v>-2730433.0148910005</v>
          </cell>
          <cell r="P101">
            <v>-2812346.0053377305</v>
          </cell>
        </row>
        <row r="103">
          <cell r="L103">
            <v>-6681799</v>
          </cell>
          <cell r="M103">
            <v>-6815434.9800000004</v>
          </cell>
          <cell r="N103">
            <v>-6951743.6796000004</v>
          </cell>
          <cell r="O103">
            <v>-7090778.5531920008</v>
          </cell>
          <cell r="P103">
            <v>-7232594.1242558407</v>
          </cell>
        </row>
        <row r="104">
          <cell r="L104">
            <v>0.04</v>
          </cell>
          <cell r="M104">
            <v>0.03</v>
          </cell>
          <cell r="N104">
            <v>0.03</v>
          </cell>
          <cell r="O104">
            <v>0.03</v>
          </cell>
          <cell r="P104">
            <v>0.03</v>
          </cell>
        </row>
        <row r="105">
          <cell r="L105">
            <v>0</v>
          </cell>
          <cell r="M105">
            <v>0.03</v>
          </cell>
          <cell r="N105">
            <v>0.03</v>
          </cell>
          <cell r="O105">
            <v>0.03</v>
          </cell>
          <cell r="P105">
            <v>0.03</v>
          </cell>
        </row>
        <row r="107"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</sheetData>
      <sheetData sheetId="8" refreshError="1">
        <row r="81">
          <cell r="P81">
            <v>8965511</v>
          </cell>
        </row>
        <row r="82">
          <cell r="Z82">
            <v>-70073.525399999926</v>
          </cell>
          <cell r="AA82">
            <v>-103595.73520800006</v>
          </cell>
          <cell r="AB82">
            <v>-138013.52877515997</v>
          </cell>
          <cell r="AC82">
            <v>-173351.57196355332</v>
          </cell>
          <cell r="AD82">
            <v>-209635.22657810105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Outstanding Debt"/>
      <sheetName val="Database"/>
      <sheetName val="Backtables"/>
      <sheetName val="Series Report"/>
      <sheetName val="Graph Data"/>
      <sheetName val="DS Series"/>
      <sheetName val="Debt Profile Report"/>
      <sheetName val="Schematic Data"/>
      <sheetName val="Schematic"/>
      <sheetName val="User Guide"/>
      <sheetName val="DPTRANSFER"/>
      <sheetName val="MMD"/>
      <sheetName val="DBC"/>
    </sheetNames>
    <sheetDataSet>
      <sheetData sheetId="0" refreshError="1"/>
      <sheetData sheetId="1" refreshError="1">
        <row r="10">
          <cell r="B10">
            <v>1</v>
          </cell>
        </row>
        <row r="15">
          <cell r="B15" t="str">
            <v>Series 2005A</v>
          </cell>
          <cell r="D15">
            <v>203010000</v>
          </cell>
          <cell r="F15">
            <v>5000</v>
          </cell>
          <cell r="I15">
            <v>38899</v>
          </cell>
          <cell r="N15">
            <v>38372</v>
          </cell>
          <cell r="P15">
            <v>38372</v>
          </cell>
          <cell r="Q15">
            <v>38534</v>
          </cell>
          <cell r="R15">
            <v>3.5999999999999997E-2</v>
          </cell>
          <cell r="S15">
            <v>3.5999999999999997E-2</v>
          </cell>
          <cell r="W15">
            <v>0</v>
          </cell>
          <cell r="BI15">
            <v>0</v>
          </cell>
        </row>
        <row r="16">
          <cell r="B16" t="str">
            <v>Series 2005A</v>
          </cell>
          <cell r="D16">
            <v>203010000</v>
          </cell>
          <cell r="F16">
            <v>5000</v>
          </cell>
          <cell r="I16">
            <v>39264</v>
          </cell>
          <cell r="N16">
            <v>38372</v>
          </cell>
          <cell r="P16">
            <v>38372</v>
          </cell>
          <cell r="Q16">
            <v>38534</v>
          </cell>
          <cell r="R16">
            <v>3.5999999999999997E-2</v>
          </cell>
          <cell r="S16">
            <v>3.5999999999999997E-2</v>
          </cell>
          <cell r="W16">
            <v>0</v>
          </cell>
          <cell r="BI16">
            <v>0</v>
          </cell>
        </row>
        <row r="17">
          <cell r="B17" t="str">
            <v>Series 2005A</v>
          </cell>
          <cell r="D17">
            <v>203010000</v>
          </cell>
          <cell r="F17">
            <v>5000</v>
          </cell>
          <cell r="I17">
            <v>39630</v>
          </cell>
          <cell r="N17">
            <v>38372</v>
          </cell>
          <cell r="P17">
            <v>38372</v>
          </cell>
          <cell r="Q17">
            <v>38534</v>
          </cell>
          <cell r="R17">
            <v>3.5999999999999997E-2</v>
          </cell>
          <cell r="S17">
            <v>3.5999999999999997E-2</v>
          </cell>
          <cell r="W17">
            <v>0</v>
          </cell>
          <cell r="BI17">
            <v>0</v>
          </cell>
        </row>
        <row r="18">
          <cell r="B18" t="str">
            <v>Series 2005A</v>
          </cell>
          <cell r="D18">
            <v>203010000</v>
          </cell>
          <cell r="F18">
            <v>5000</v>
          </cell>
          <cell r="I18">
            <v>39995</v>
          </cell>
          <cell r="N18">
            <v>38372</v>
          </cell>
          <cell r="P18">
            <v>38372</v>
          </cell>
          <cell r="Q18">
            <v>38534</v>
          </cell>
          <cell r="R18">
            <v>3.5999999999999997E-2</v>
          </cell>
          <cell r="S18">
            <v>3.5999999999999997E-2</v>
          </cell>
          <cell r="W18">
            <v>0</v>
          </cell>
          <cell r="BI18">
            <v>0</v>
          </cell>
        </row>
        <row r="19">
          <cell r="B19" t="str">
            <v>Series 2005A</v>
          </cell>
          <cell r="D19">
            <v>203010000</v>
          </cell>
          <cell r="F19">
            <v>5000</v>
          </cell>
          <cell r="I19">
            <v>40360</v>
          </cell>
          <cell r="N19">
            <v>38372</v>
          </cell>
          <cell r="P19">
            <v>38372</v>
          </cell>
          <cell r="Q19">
            <v>38534</v>
          </cell>
          <cell r="R19">
            <v>3.5999999999999997E-2</v>
          </cell>
          <cell r="S19">
            <v>3.5999999999999997E-2</v>
          </cell>
          <cell r="W19">
            <v>0</v>
          </cell>
          <cell r="BI19">
            <v>0</v>
          </cell>
        </row>
        <row r="20">
          <cell r="B20" t="str">
            <v>Series 2005A</v>
          </cell>
          <cell r="D20">
            <v>203010000</v>
          </cell>
          <cell r="F20">
            <v>5000</v>
          </cell>
          <cell r="I20">
            <v>40725</v>
          </cell>
          <cell r="N20">
            <v>38372</v>
          </cell>
          <cell r="P20">
            <v>38372</v>
          </cell>
          <cell r="Q20">
            <v>38534</v>
          </cell>
          <cell r="R20">
            <v>3.5999999999999997E-2</v>
          </cell>
          <cell r="S20">
            <v>3.5999999999999997E-2</v>
          </cell>
          <cell r="W20">
            <v>0</v>
          </cell>
          <cell r="BI20">
            <v>0</v>
          </cell>
        </row>
        <row r="21">
          <cell r="B21" t="str">
            <v>Series 2005A</v>
          </cell>
          <cell r="D21">
            <v>203010000</v>
          </cell>
          <cell r="F21">
            <v>5000</v>
          </cell>
          <cell r="I21">
            <v>41091</v>
          </cell>
          <cell r="N21">
            <v>38372</v>
          </cell>
          <cell r="P21">
            <v>38372</v>
          </cell>
          <cell r="Q21">
            <v>38534</v>
          </cell>
          <cell r="R21">
            <v>3.5999999999999997E-2</v>
          </cell>
          <cell r="S21">
            <v>3.5999999999999997E-2</v>
          </cell>
          <cell r="W21">
            <v>0</v>
          </cell>
          <cell r="BI21">
            <v>0</v>
          </cell>
        </row>
        <row r="22">
          <cell r="B22" t="str">
            <v>Series 2005A</v>
          </cell>
          <cell r="D22">
            <v>203010000</v>
          </cell>
          <cell r="F22">
            <v>5000</v>
          </cell>
          <cell r="I22">
            <v>41456</v>
          </cell>
          <cell r="N22">
            <v>38372</v>
          </cell>
          <cell r="P22">
            <v>38372</v>
          </cell>
          <cell r="Q22">
            <v>38534</v>
          </cell>
          <cell r="R22">
            <v>3.5999999999999997E-2</v>
          </cell>
          <cell r="S22">
            <v>3.5999999999999997E-2</v>
          </cell>
          <cell r="W22">
            <v>0</v>
          </cell>
          <cell r="BI22">
            <v>330</v>
          </cell>
        </row>
        <row r="23">
          <cell r="B23" t="str">
            <v>Series 2005A</v>
          </cell>
          <cell r="D23">
            <v>203010000</v>
          </cell>
          <cell r="F23">
            <v>5000</v>
          </cell>
          <cell r="I23">
            <v>41821</v>
          </cell>
          <cell r="N23">
            <v>38372</v>
          </cell>
          <cell r="P23">
            <v>38372</v>
          </cell>
          <cell r="Q23">
            <v>38534</v>
          </cell>
          <cell r="R23">
            <v>3.5999999999999997E-2</v>
          </cell>
          <cell r="S23">
            <v>3.5999999999999997E-2</v>
          </cell>
          <cell r="W23">
            <v>0</v>
          </cell>
          <cell r="BI23">
            <v>300</v>
          </cell>
        </row>
        <row r="24">
          <cell r="B24" t="str">
            <v>Series 2005A</v>
          </cell>
          <cell r="D24">
            <v>203010000</v>
          </cell>
          <cell r="F24">
            <v>5000</v>
          </cell>
          <cell r="I24">
            <v>42186</v>
          </cell>
          <cell r="N24">
            <v>38372</v>
          </cell>
          <cell r="P24">
            <v>38372</v>
          </cell>
          <cell r="Q24">
            <v>38534</v>
          </cell>
          <cell r="R24">
            <v>3.5999999999999997E-2</v>
          </cell>
          <cell r="S24">
            <v>3.5999999999999997E-2</v>
          </cell>
          <cell r="W24">
            <v>0</v>
          </cell>
          <cell r="BI24">
            <v>350</v>
          </cell>
        </row>
        <row r="25">
          <cell r="B25" t="str">
            <v>Series 2005A</v>
          </cell>
          <cell r="D25">
            <v>203010000</v>
          </cell>
          <cell r="F25">
            <v>5000</v>
          </cell>
          <cell r="I25">
            <v>42552</v>
          </cell>
          <cell r="N25">
            <v>38372</v>
          </cell>
          <cell r="P25">
            <v>38372</v>
          </cell>
          <cell r="Q25">
            <v>38534</v>
          </cell>
          <cell r="R25">
            <v>3.5999999999999997E-2</v>
          </cell>
          <cell r="S25">
            <v>3.5999999999999997E-2</v>
          </cell>
          <cell r="W25">
            <v>0</v>
          </cell>
          <cell r="BI25">
            <v>330</v>
          </cell>
        </row>
        <row r="26">
          <cell r="B26" t="str">
            <v>Series 2005A</v>
          </cell>
          <cell r="D26">
            <v>203010000</v>
          </cell>
          <cell r="F26">
            <v>5000</v>
          </cell>
          <cell r="I26">
            <v>42917</v>
          </cell>
          <cell r="N26">
            <v>38372</v>
          </cell>
          <cell r="P26">
            <v>38372</v>
          </cell>
          <cell r="Q26">
            <v>38534</v>
          </cell>
          <cell r="R26">
            <v>3.5999999999999997E-2</v>
          </cell>
          <cell r="S26">
            <v>3.5999999999999997E-2</v>
          </cell>
          <cell r="W26">
            <v>0</v>
          </cell>
          <cell r="BI26">
            <v>380</v>
          </cell>
        </row>
        <row r="27">
          <cell r="B27" t="str">
            <v>Series 2005A</v>
          </cell>
          <cell r="D27">
            <v>203010000</v>
          </cell>
          <cell r="F27">
            <v>5000</v>
          </cell>
          <cell r="I27">
            <v>43282</v>
          </cell>
          <cell r="N27">
            <v>38372</v>
          </cell>
          <cell r="P27">
            <v>38372</v>
          </cell>
          <cell r="Q27">
            <v>38534</v>
          </cell>
          <cell r="R27">
            <v>3.5999999999999997E-2</v>
          </cell>
          <cell r="S27">
            <v>3.5999999999999997E-2</v>
          </cell>
          <cell r="W27">
            <v>0</v>
          </cell>
          <cell r="BI27">
            <v>390</v>
          </cell>
        </row>
        <row r="28">
          <cell r="B28" t="str">
            <v>Series 2005A</v>
          </cell>
          <cell r="D28">
            <v>203010000</v>
          </cell>
          <cell r="F28">
            <v>5000</v>
          </cell>
          <cell r="I28">
            <v>43647</v>
          </cell>
          <cell r="N28">
            <v>38372</v>
          </cell>
          <cell r="P28">
            <v>38372</v>
          </cell>
          <cell r="Q28">
            <v>38534</v>
          </cell>
          <cell r="R28">
            <v>3.5999999999999997E-2</v>
          </cell>
          <cell r="S28">
            <v>3.5999999999999997E-2</v>
          </cell>
          <cell r="W28">
            <v>0</v>
          </cell>
          <cell r="BI28">
            <v>370</v>
          </cell>
        </row>
        <row r="29">
          <cell r="B29" t="str">
            <v>Series 2005A</v>
          </cell>
          <cell r="D29">
            <v>203010000</v>
          </cell>
          <cell r="F29">
            <v>5000</v>
          </cell>
          <cell r="I29">
            <v>44013</v>
          </cell>
          <cell r="N29">
            <v>38372</v>
          </cell>
          <cell r="P29">
            <v>38372</v>
          </cell>
          <cell r="Q29">
            <v>38534</v>
          </cell>
          <cell r="R29">
            <v>3.5999999999999997E-2</v>
          </cell>
          <cell r="S29">
            <v>3.5999999999999997E-2</v>
          </cell>
          <cell r="W29">
            <v>0</v>
          </cell>
          <cell r="BI29">
            <v>420</v>
          </cell>
        </row>
        <row r="30">
          <cell r="B30" t="str">
            <v>Series 2005A</v>
          </cell>
          <cell r="D30">
            <v>203010000</v>
          </cell>
          <cell r="F30">
            <v>5000</v>
          </cell>
          <cell r="I30">
            <v>44378</v>
          </cell>
          <cell r="N30">
            <v>38372</v>
          </cell>
          <cell r="P30">
            <v>38372</v>
          </cell>
          <cell r="Q30">
            <v>38534</v>
          </cell>
          <cell r="R30">
            <v>3.5999999999999997E-2</v>
          </cell>
          <cell r="S30">
            <v>3.5999999999999997E-2</v>
          </cell>
          <cell r="W30">
            <v>0</v>
          </cell>
          <cell r="BI30">
            <v>400</v>
          </cell>
        </row>
        <row r="31">
          <cell r="B31" t="str">
            <v>Series 2005A</v>
          </cell>
          <cell r="D31">
            <v>203010000</v>
          </cell>
          <cell r="F31">
            <v>5000</v>
          </cell>
          <cell r="I31">
            <v>44743</v>
          </cell>
          <cell r="N31">
            <v>38372</v>
          </cell>
          <cell r="P31">
            <v>38372</v>
          </cell>
          <cell r="Q31">
            <v>38534</v>
          </cell>
          <cell r="R31">
            <v>3.5999999999999997E-2</v>
          </cell>
          <cell r="S31">
            <v>3.5999999999999997E-2</v>
          </cell>
          <cell r="W31">
            <v>0</v>
          </cell>
          <cell r="BI31">
            <v>460</v>
          </cell>
        </row>
        <row r="32">
          <cell r="B32" t="str">
            <v>Series 2005A</v>
          </cell>
          <cell r="D32">
            <v>203010000</v>
          </cell>
          <cell r="F32">
            <v>5000</v>
          </cell>
          <cell r="I32">
            <v>45108</v>
          </cell>
          <cell r="N32">
            <v>38372</v>
          </cell>
          <cell r="P32">
            <v>38372</v>
          </cell>
          <cell r="Q32">
            <v>38534</v>
          </cell>
          <cell r="R32">
            <v>3.5999999999999997E-2</v>
          </cell>
          <cell r="S32">
            <v>3.5999999999999997E-2</v>
          </cell>
          <cell r="W32">
            <v>0</v>
          </cell>
          <cell r="BI32">
            <v>440</v>
          </cell>
        </row>
        <row r="33">
          <cell r="B33" t="str">
            <v>Series 2005A</v>
          </cell>
          <cell r="D33">
            <v>203010000</v>
          </cell>
          <cell r="F33">
            <v>5000</v>
          </cell>
          <cell r="I33">
            <v>45474</v>
          </cell>
          <cell r="N33">
            <v>38372</v>
          </cell>
          <cell r="P33">
            <v>38372</v>
          </cell>
          <cell r="Q33">
            <v>38534</v>
          </cell>
          <cell r="R33">
            <v>3.5999999999999997E-2</v>
          </cell>
          <cell r="S33">
            <v>3.5999999999999997E-2</v>
          </cell>
          <cell r="W33">
            <v>0</v>
          </cell>
          <cell r="BI33">
            <v>480</v>
          </cell>
        </row>
        <row r="34">
          <cell r="B34" t="str">
            <v>Series 2005A</v>
          </cell>
          <cell r="D34">
            <v>203010000</v>
          </cell>
          <cell r="F34">
            <v>5000</v>
          </cell>
          <cell r="I34">
            <v>45839</v>
          </cell>
          <cell r="N34">
            <v>38372</v>
          </cell>
          <cell r="P34">
            <v>38372</v>
          </cell>
          <cell r="Q34">
            <v>38534</v>
          </cell>
          <cell r="R34">
            <v>3.5999999999999997E-2</v>
          </cell>
          <cell r="S34">
            <v>3.5999999999999997E-2</v>
          </cell>
          <cell r="W34">
            <v>0</v>
          </cell>
          <cell r="BI34">
            <v>510</v>
          </cell>
        </row>
        <row r="35">
          <cell r="B35" t="str">
            <v>Series 2005A</v>
          </cell>
          <cell r="D35">
            <v>203010000</v>
          </cell>
          <cell r="F35">
            <v>5000</v>
          </cell>
          <cell r="I35">
            <v>46204</v>
          </cell>
          <cell r="N35">
            <v>38372</v>
          </cell>
          <cell r="P35">
            <v>38372</v>
          </cell>
          <cell r="Q35">
            <v>38534</v>
          </cell>
          <cell r="R35">
            <v>3.5999999999999997E-2</v>
          </cell>
          <cell r="S35">
            <v>3.5999999999999997E-2</v>
          </cell>
          <cell r="W35">
            <v>0</v>
          </cell>
          <cell r="BI35">
            <v>500</v>
          </cell>
        </row>
        <row r="36">
          <cell r="B36" t="str">
            <v>Series 2005A</v>
          </cell>
          <cell r="D36">
            <v>203010000</v>
          </cell>
          <cell r="F36">
            <v>5000</v>
          </cell>
          <cell r="I36">
            <v>46569</v>
          </cell>
          <cell r="N36">
            <v>38372</v>
          </cell>
          <cell r="P36">
            <v>38372</v>
          </cell>
          <cell r="Q36">
            <v>38534</v>
          </cell>
          <cell r="R36">
            <v>3.5999999999999997E-2</v>
          </cell>
          <cell r="S36">
            <v>3.5999999999999997E-2</v>
          </cell>
          <cell r="W36">
            <v>0</v>
          </cell>
          <cell r="BI36">
            <v>550</v>
          </cell>
        </row>
        <row r="37">
          <cell r="B37" t="str">
            <v>Series 2005A</v>
          </cell>
          <cell r="D37">
            <v>203010000</v>
          </cell>
          <cell r="F37">
            <v>5000</v>
          </cell>
          <cell r="I37">
            <v>46935</v>
          </cell>
          <cell r="N37">
            <v>38372</v>
          </cell>
          <cell r="P37">
            <v>38372</v>
          </cell>
          <cell r="Q37">
            <v>38534</v>
          </cell>
          <cell r="R37">
            <v>3.5999999999999997E-2</v>
          </cell>
          <cell r="S37">
            <v>3.5999999999999997E-2</v>
          </cell>
          <cell r="W37">
            <v>0</v>
          </cell>
          <cell r="BI37">
            <v>550</v>
          </cell>
        </row>
        <row r="38">
          <cell r="B38" t="str">
            <v>Series 2005A</v>
          </cell>
          <cell r="D38">
            <v>203010000</v>
          </cell>
          <cell r="F38">
            <v>5000</v>
          </cell>
          <cell r="I38">
            <v>47300</v>
          </cell>
          <cell r="N38">
            <v>38372</v>
          </cell>
          <cell r="P38">
            <v>38372</v>
          </cell>
          <cell r="Q38">
            <v>38534</v>
          </cell>
          <cell r="R38">
            <v>3.5999999999999997E-2</v>
          </cell>
          <cell r="S38">
            <v>3.5999999999999997E-2</v>
          </cell>
          <cell r="W38">
            <v>0</v>
          </cell>
          <cell r="BI38">
            <v>590</v>
          </cell>
        </row>
        <row r="39">
          <cell r="B39" t="str">
            <v>Series 2005A</v>
          </cell>
          <cell r="D39">
            <v>203010000</v>
          </cell>
          <cell r="F39">
            <v>5000</v>
          </cell>
          <cell r="I39">
            <v>47665</v>
          </cell>
          <cell r="N39">
            <v>38372</v>
          </cell>
          <cell r="P39">
            <v>38372</v>
          </cell>
          <cell r="Q39">
            <v>38534</v>
          </cell>
          <cell r="R39">
            <v>3.5999999999999997E-2</v>
          </cell>
          <cell r="S39">
            <v>3.5999999999999997E-2</v>
          </cell>
          <cell r="W39">
            <v>0</v>
          </cell>
          <cell r="BI39">
            <v>590</v>
          </cell>
        </row>
        <row r="40">
          <cell r="B40" t="str">
            <v>Series 2005A</v>
          </cell>
          <cell r="D40">
            <v>203010000</v>
          </cell>
          <cell r="F40">
            <v>5000</v>
          </cell>
          <cell r="I40">
            <v>48030</v>
          </cell>
          <cell r="N40">
            <v>38372</v>
          </cell>
          <cell r="P40">
            <v>38372</v>
          </cell>
          <cell r="Q40">
            <v>38534</v>
          </cell>
          <cell r="R40">
            <v>3.5999999999999997E-2</v>
          </cell>
          <cell r="S40">
            <v>3.5999999999999997E-2</v>
          </cell>
          <cell r="W40">
            <v>0</v>
          </cell>
          <cell r="BI40">
            <v>630</v>
          </cell>
        </row>
        <row r="41">
          <cell r="B41" t="str">
            <v>Series 2005A</v>
          </cell>
          <cell r="D41">
            <v>203010000</v>
          </cell>
          <cell r="F41">
            <v>5000</v>
          </cell>
          <cell r="I41">
            <v>48396</v>
          </cell>
          <cell r="N41">
            <v>38372</v>
          </cell>
          <cell r="P41">
            <v>38372</v>
          </cell>
          <cell r="Q41">
            <v>38534</v>
          </cell>
          <cell r="R41">
            <v>3.5999999999999997E-2</v>
          </cell>
          <cell r="S41">
            <v>3.5999999999999997E-2</v>
          </cell>
          <cell r="W41">
            <v>0</v>
          </cell>
          <cell r="BI41">
            <v>650</v>
          </cell>
        </row>
        <row r="42">
          <cell r="B42" t="str">
            <v>Series 2005A</v>
          </cell>
          <cell r="D42">
            <v>203010000</v>
          </cell>
          <cell r="F42">
            <v>5000</v>
          </cell>
          <cell r="I42">
            <v>48761</v>
          </cell>
          <cell r="N42">
            <v>38372</v>
          </cell>
          <cell r="P42">
            <v>38372</v>
          </cell>
          <cell r="Q42">
            <v>38534</v>
          </cell>
          <cell r="R42">
            <v>3.5999999999999997E-2</v>
          </cell>
          <cell r="S42">
            <v>3.5999999999999997E-2</v>
          </cell>
          <cell r="W42">
            <v>0</v>
          </cell>
          <cell r="BI42">
            <v>680</v>
          </cell>
        </row>
        <row r="43">
          <cell r="B43" t="str">
            <v>Series 2005A</v>
          </cell>
          <cell r="D43">
            <v>203010000</v>
          </cell>
          <cell r="F43">
            <v>5000</v>
          </cell>
          <cell r="I43">
            <v>49126</v>
          </cell>
          <cell r="N43">
            <v>38372</v>
          </cell>
          <cell r="P43">
            <v>38372</v>
          </cell>
          <cell r="Q43">
            <v>38534</v>
          </cell>
          <cell r="R43">
            <v>3.5999999999999997E-2</v>
          </cell>
          <cell r="S43">
            <v>3.5999999999999997E-2</v>
          </cell>
          <cell r="W43">
            <v>0</v>
          </cell>
          <cell r="BI43">
            <v>700</v>
          </cell>
        </row>
        <row r="44">
          <cell r="B44" t="str">
            <v>Series 2005A</v>
          </cell>
          <cell r="D44">
            <v>203010000</v>
          </cell>
          <cell r="F44">
            <v>5000</v>
          </cell>
          <cell r="I44">
            <v>49491</v>
          </cell>
          <cell r="N44">
            <v>38372</v>
          </cell>
          <cell r="P44">
            <v>38372</v>
          </cell>
          <cell r="Q44">
            <v>38534</v>
          </cell>
          <cell r="R44">
            <v>3.5999999999999997E-2</v>
          </cell>
          <cell r="S44">
            <v>3.5999999999999997E-2</v>
          </cell>
          <cell r="W44">
            <v>0</v>
          </cell>
          <cell r="BI44">
            <v>730</v>
          </cell>
        </row>
        <row r="45">
          <cell r="B45" t="str">
            <v>Series 2005B</v>
          </cell>
          <cell r="D45">
            <v>203010000</v>
          </cell>
          <cell r="F45">
            <v>5000</v>
          </cell>
          <cell r="I45">
            <v>39630</v>
          </cell>
          <cell r="N45">
            <v>38565</v>
          </cell>
          <cell r="P45">
            <v>38565</v>
          </cell>
          <cell r="Q45">
            <v>38718</v>
          </cell>
          <cell r="R45">
            <v>3.1E-2</v>
          </cell>
          <cell r="S45">
            <v>3.1E-2</v>
          </cell>
          <cell r="W45">
            <v>0</v>
          </cell>
          <cell r="BI45">
            <v>0</v>
          </cell>
        </row>
        <row r="46">
          <cell r="B46" t="str">
            <v>Series 2005B</v>
          </cell>
          <cell r="D46">
            <v>203010000</v>
          </cell>
          <cell r="F46">
            <v>5000</v>
          </cell>
          <cell r="I46">
            <v>39995</v>
          </cell>
          <cell r="N46">
            <v>38565</v>
          </cell>
          <cell r="P46">
            <v>38565</v>
          </cell>
          <cell r="Q46">
            <v>38718</v>
          </cell>
          <cell r="R46">
            <v>3.1E-2</v>
          </cell>
          <cell r="S46">
            <v>3.1E-2</v>
          </cell>
          <cell r="W46">
            <v>0</v>
          </cell>
          <cell r="BI46">
            <v>0</v>
          </cell>
        </row>
        <row r="47">
          <cell r="B47" t="str">
            <v>Series 2005B</v>
          </cell>
          <cell r="D47">
            <v>203010000</v>
          </cell>
          <cell r="F47">
            <v>5000</v>
          </cell>
          <cell r="I47">
            <v>40360</v>
          </cell>
          <cell r="N47">
            <v>38565</v>
          </cell>
          <cell r="P47">
            <v>38565</v>
          </cell>
          <cell r="Q47">
            <v>38718</v>
          </cell>
          <cell r="R47">
            <v>3.1E-2</v>
          </cell>
          <cell r="S47">
            <v>3.1E-2</v>
          </cell>
          <cell r="W47">
            <v>0</v>
          </cell>
          <cell r="BI47">
            <v>0</v>
          </cell>
        </row>
        <row r="48">
          <cell r="B48" t="str">
            <v>Series 2005B</v>
          </cell>
          <cell r="D48">
            <v>203010000</v>
          </cell>
          <cell r="F48">
            <v>5000</v>
          </cell>
          <cell r="I48">
            <v>40725</v>
          </cell>
          <cell r="N48">
            <v>38565</v>
          </cell>
          <cell r="P48">
            <v>38565</v>
          </cell>
          <cell r="Q48">
            <v>38718</v>
          </cell>
          <cell r="R48">
            <v>3.1E-2</v>
          </cell>
          <cell r="S48">
            <v>3.1E-2</v>
          </cell>
          <cell r="W48">
            <v>0</v>
          </cell>
          <cell r="BI48">
            <v>0</v>
          </cell>
        </row>
        <row r="49">
          <cell r="B49" t="str">
            <v>Series 2005B</v>
          </cell>
          <cell r="D49">
            <v>203010000</v>
          </cell>
          <cell r="F49">
            <v>5000</v>
          </cell>
          <cell r="I49">
            <v>41091</v>
          </cell>
          <cell r="N49">
            <v>38565</v>
          </cell>
          <cell r="P49">
            <v>38565</v>
          </cell>
          <cell r="Q49">
            <v>38718</v>
          </cell>
          <cell r="R49">
            <v>3.1E-2</v>
          </cell>
          <cell r="S49">
            <v>3.1E-2</v>
          </cell>
          <cell r="W49">
            <v>0</v>
          </cell>
          <cell r="BI49">
            <v>0</v>
          </cell>
        </row>
        <row r="50">
          <cell r="B50" t="str">
            <v>Series 2005B</v>
          </cell>
          <cell r="D50">
            <v>203010000</v>
          </cell>
          <cell r="F50">
            <v>5000</v>
          </cell>
          <cell r="I50">
            <v>41456</v>
          </cell>
          <cell r="N50">
            <v>38565</v>
          </cell>
          <cell r="P50">
            <v>38565</v>
          </cell>
          <cell r="Q50">
            <v>38718</v>
          </cell>
          <cell r="R50">
            <v>3.1E-2</v>
          </cell>
          <cell r="S50">
            <v>3.1E-2</v>
          </cell>
          <cell r="W50">
            <v>0</v>
          </cell>
          <cell r="BI50">
            <v>778</v>
          </cell>
        </row>
        <row r="51">
          <cell r="B51" t="str">
            <v>Series 2005B</v>
          </cell>
          <cell r="D51">
            <v>203010000</v>
          </cell>
          <cell r="F51">
            <v>5000</v>
          </cell>
          <cell r="I51">
            <v>41821</v>
          </cell>
          <cell r="N51">
            <v>38565</v>
          </cell>
          <cell r="P51">
            <v>38565</v>
          </cell>
          <cell r="Q51">
            <v>38718</v>
          </cell>
          <cell r="R51">
            <v>3.1E-2</v>
          </cell>
          <cell r="S51">
            <v>3.1E-2</v>
          </cell>
          <cell r="W51">
            <v>0</v>
          </cell>
          <cell r="BI51">
            <v>806</v>
          </cell>
        </row>
        <row r="52">
          <cell r="B52" t="str">
            <v>Series 2005B</v>
          </cell>
          <cell r="D52">
            <v>203010000</v>
          </cell>
          <cell r="F52">
            <v>5000</v>
          </cell>
          <cell r="I52">
            <v>42186</v>
          </cell>
          <cell r="N52">
            <v>38565</v>
          </cell>
          <cell r="P52">
            <v>38565</v>
          </cell>
          <cell r="Q52">
            <v>38718</v>
          </cell>
          <cell r="R52">
            <v>3.1E-2</v>
          </cell>
          <cell r="S52">
            <v>3.1E-2</v>
          </cell>
          <cell r="W52">
            <v>0</v>
          </cell>
          <cell r="BI52">
            <v>833</v>
          </cell>
        </row>
        <row r="53">
          <cell r="B53" t="str">
            <v>Series 2005B</v>
          </cell>
          <cell r="D53">
            <v>203010000</v>
          </cell>
          <cell r="F53">
            <v>5000</v>
          </cell>
          <cell r="I53">
            <v>42552</v>
          </cell>
          <cell r="N53">
            <v>38565</v>
          </cell>
          <cell r="P53">
            <v>38565</v>
          </cell>
          <cell r="Q53">
            <v>38718</v>
          </cell>
          <cell r="R53">
            <v>3.1E-2</v>
          </cell>
          <cell r="S53">
            <v>3.1E-2</v>
          </cell>
          <cell r="W53">
            <v>0</v>
          </cell>
          <cell r="BI53">
            <v>859</v>
          </cell>
        </row>
        <row r="54">
          <cell r="B54" t="str">
            <v>Series 2005B</v>
          </cell>
          <cell r="D54">
            <v>203010000</v>
          </cell>
          <cell r="F54">
            <v>5000</v>
          </cell>
          <cell r="I54">
            <v>42917</v>
          </cell>
          <cell r="N54">
            <v>38565</v>
          </cell>
          <cell r="P54">
            <v>38565</v>
          </cell>
          <cell r="Q54">
            <v>38718</v>
          </cell>
          <cell r="R54">
            <v>3.1E-2</v>
          </cell>
          <cell r="S54">
            <v>3.1E-2</v>
          </cell>
          <cell r="W54">
            <v>0</v>
          </cell>
          <cell r="BI54">
            <v>890</v>
          </cell>
        </row>
        <row r="55">
          <cell r="B55" t="str">
            <v>Series 2005B</v>
          </cell>
          <cell r="D55">
            <v>203010000</v>
          </cell>
          <cell r="F55">
            <v>5000</v>
          </cell>
          <cell r="I55">
            <v>43282</v>
          </cell>
          <cell r="N55">
            <v>38565</v>
          </cell>
          <cell r="P55">
            <v>38565</v>
          </cell>
          <cell r="Q55">
            <v>38718</v>
          </cell>
          <cell r="R55">
            <v>3.1E-2</v>
          </cell>
          <cell r="S55">
            <v>3.1E-2</v>
          </cell>
          <cell r="W55">
            <v>0</v>
          </cell>
          <cell r="BI55">
            <v>919</v>
          </cell>
        </row>
        <row r="56">
          <cell r="B56" t="str">
            <v>Series 2005B</v>
          </cell>
          <cell r="D56">
            <v>203010000</v>
          </cell>
          <cell r="F56">
            <v>5000</v>
          </cell>
          <cell r="I56">
            <v>43647</v>
          </cell>
          <cell r="N56">
            <v>38565</v>
          </cell>
          <cell r="P56">
            <v>38565</v>
          </cell>
          <cell r="Q56">
            <v>38718</v>
          </cell>
          <cell r="R56">
            <v>3.1E-2</v>
          </cell>
          <cell r="S56">
            <v>3.1E-2</v>
          </cell>
          <cell r="W56">
            <v>0</v>
          </cell>
          <cell r="BI56">
            <v>952</v>
          </cell>
        </row>
        <row r="57">
          <cell r="B57" t="str">
            <v>Series 2005B</v>
          </cell>
          <cell r="D57">
            <v>203010000</v>
          </cell>
          <cell r="F57">
            <v>5000</v>
          </cell>
          <cell r="I57">
            <v>44013</v>
          </cell>
          <cell r="N57">
            <v>38565</v>
          </cell>
          <cell r="P57">
            <v>38565</v>
          </cell>
          <cell r="Q57">
            <v>38718</v>
          </cell>
          <cell r="R57">
            <v>3.1E-2</v>
          </cell>
          <cell r="S57">
            <v>3.1E-2</v>
          </cell>
          <cell r="W57">
            <v>0</v>
          </cell>
          <cell r="BI57">
            <v>981</v>
          </cell>
        </row>
        <row r="58">
          <cell r="B58" t="str">
            <v>Series 2005B</v>
          </cell>
          <cell r="D58">
            <v>203010000</v>
          </cell>
          <cell r="F58">
            <v>5000</v>
          </cell>
          <cell r="I58">
            <v>44378</v>
          </cell>
          <cell r="N58">
            <v>38565</v>
          </cell>
          <cell r="P58">
            <v>38565</v>
          </cell>
          <cell r="Q58">
            <v>38718</v>
          </cell>
          <cell r="R58">
            <v>3.1E-2</v>
          </cell>
          <cell r="S58">
            <v>3.1E-2</v>
          </cell>
          <cell r="W58">
            <v>0</v>
          </cell>
          <cell r="BI58">
            <v>1015</v>
          </cell>
        </row>
        <row r="59">
          <cell r="B59" t="str">
            <v>Series 2005B</v>
          </cell>
          <cell r="D59">
            <v>203010000</v>
          </cell>
          <cell r="F59">
            <v>5000</v>
          </cell>
          <cell r="I59">
            <v>44743</v>
          </cell>
          <cell r="N59">
            <v>38565</v>
          </cell>
          <cell r="P59">
            <v>38565</v>
          </cell>
          <cell r="Q59">
            <v>38718</v>
          </cell>
          <cell r="R59">
            <v>3.1E-2</v>
          </cell>
          <cell r="S59">
            <v>3.1E-2</v>
          </cell>
          <cell r="W59">
            <v>0</v>
          </cell>
          <cell r="BI59">
            <v>1050</v>
          </cell>
        </row>
        <row r="60">
          <cell r="B60" t="str">
            <v>Series 2005B</v>
          </cell>
          <cell r="D60">
            <v>203010000</v>
          </cell>
          <cell r="F60">
            <v>5000</v>
          </cell>
          <cell r="I60">
            <v>45108</v>
          </cell>
          <cell r="N60">
            <v>38565</v>
          </cell>
          <cell r="P60">
            <v>38565</v>
          </cell>
          <cell r="Q60">
            <v>38718</v>
          </cell>
          <cell r="R60">
            <v>3.1E-2</v>
          </cell>
          <cell r="S60">
            <v>3.1E-2</v>
          </cell>
          <cell r="W60">
            <v>0</v>
          </cell>
          <cell r="BI60">
            <v>1086</v>
          </cell>
        </row>
        <row r="61">
          <cell r="B61" t="str">
            <v>Series 2005B</v>
          </cell>
          <cell r="D61">
            <v>203010000</v>
          </cell>
          <cell r="F61">
            <v>5000</v>
          </cell>
          <cell r="I61">
            <v>45474</v>
          </cell>
          <cell r="N61">
            <v>38565</v>
          </cell>
          <cell r="P61">
            <v>38565</v>
          </cell>
          <cell r="Q61">
            <v>38718</v>
          </cell>
          <cell r="R61">
            <v>3.1E-2</v>
          </cell>
          <cell r="S61">
            <v>3.1E-2</v>
          </cell>
          <cell r="W61">
            <v>0</v>
          </cell>
          <cell r="BI61">
            <v>1122</v>
          </cell>
        </row>
        <row r="62">
          <cell r="B62" t="str">
            <v>Series 2005B</v>
          </cell>
          <cell r="D62">
            <v>203010000</v>
          </cell>
          <cell r="F62">
            <v>5000</v>
          </cell>
          <cell r="I62">
            <v>45839</v>
          </cell>
          <cell r="N62">
            <v>38565</v>
          </cell>
          <cell r="P62">
            <v>38565</v>
          </cell>
          <cell r="Q62">
            <v>38718</v>
          </cell>
          <cell r="R62">
            <v>3.1E-2</v>
          </cell>
          <cell r="S62">
            <v>3.1E-2</v>
          </cell>
          <cell r="W62">
            <v>0</v>
          </cell>
          <cell r="BI62">
            <v>646</v>
          </cell>
        </row>
        <row r="63">
          <cell r="B63" t="str">
            <v>Series 2005B</v>
          </cell>
          <cell r="D63">
            <v>203010000</v>
          </cell>
          <cell r="F63">
            <v>5000</v>
          </cell>
          <cell r="I63">
            <v>46204</v>
          </cell>
          <cell r="N63">
            <v>38565</v>
          </cell>
          <cell r="P63">
            <v>38565</v>
          </cell>
          <cell r="Q63">
            <v>38718</v>
          </cell>
          <cell r="R63">
            <v>3.1E-2</v>
          </cell>
          <cell r="S63">
            <v>3.1E-2</v>
          </cell>
          <cell r="W63">
            <v>0</v>
          </cell>
          <cell r="BI63">
            <v>668</v>
          </cell>
        </row>
        <row r="64">
          <cell r="B64" t="str">
            <v>Series 2005B</v>
          </cell>
          <cell r="D64">
            <v>203010000</v>
          </cell>
          <cell r="F64">
            <v>5000</v>
          </cell>
          <cell r="I64">
            <v>46569</v>
          </cell>
          <cell r="N64">
            <v>38565</v>
          </cell>
          <cell r="P64">
            <v>38565</v>
          </cell>
          <cell r="Q64">
            <v>38718</v>
          </cell>
          <cell r="R64">
            <v>3.1E-2</v>
          </cell>
          <cell r="S64">
            <v>3.1E-2</v>
          </cell>
          <cell r="W64">
            <v>0</v>
          </cell>
          <cell r="BI64">
            <v>691</v>
          </cell>
        </row>
        <row r="65">
          <cell r="B65" t="str">
            <v>Series 2005B</v>
          </cell>
          <cell r="D65">
            <v>203010000</v>
          </cell>
          <cell r="F65">
            <v>5000</v>
          </cell>
          <cell r="I65">
            <v>46935</v>
          </cell>
          <cell r="N65">
            <v>38565</v>
          </cell>
          <cell r="P65">
            <v>38565</v>
          </cell>
          <cell r="Q65">
            <v>38718</v>
          </cell>
          <cell r="R65">
            <v>3.1E-2</v>
          </cell>
          <cell r="S65">
            <v>3.1E-2</v>
          </cell>
          <cell r="W65">
            <v>0</v>
          </cell>
          <cell r="BI65">
            <v>714</v>
          </cell>
        </row>
        <row r="66">
          <cell r="B66" t="str">
            <v>Series 2005B</v>
          </cell>
          <cell r="D66">
            <v>203010000</v>
          </cell>
          <cell r="F66">
            <v>5000</v>
          </cell>
          <cell r="I66">
            <v>47300</v>
          </cell>
          <cell r="N66">
            <v>38565</v>
          </cell>
          <cell r="P66">
            <v>38565</v>
          </cell>
          <cell r="Q66">
            <v>38718</v>
          </cell>
          <cell r="R66">
            <v>3.1E-2</v>
          </cell>
          <cell r="S66">
            <v>3.1E-2</v>
          </cell>
          <cell r="W66">
            <v>0</v>
          </cell>
          <cell r="BI66">
            <v>738</v>
          </cell>
        </row>
        <row r="67">
          <cell r="B67" t="str">
            <v>Series 2005B</v>
          </cell>
          <cell r="D67">
            <v>203010000</v>
          </cell>
          <cell r="F67">
            <v>5000</v>
          </cell>
          <cell r="I67">
            <v>47665</v>
          </cell>
          <cell r="N67">
            <v>38565</v>
          </cell>
          <cell r="P67">
            <v>38565</v>
          </cell>
          <cell r="Q67">
            <v>38718</v>
          </cell>
          <cell r="R67">
            <v>3.1E-2</v>
          </cell>
          <cell r="S67">
            <v>3.1E-2</v>
          </cell>
          <cell r="W67">
            <v>0</v>
          </cell>
          <cell r="BI67">
            <v>763</v>
          </cell>
        </row>
        <row r="68">
          <cell r="B68" t="str">
            <v>Series 2005B</v>
          </cell>
          <cell r="D68">
            <v>203010000</v>
          </cell>
          <cell r="F68">
            <v>5000</v>
          </cell>
          <cell r="I68">
            <v>48030</v>
          </cell>
          <cell r="N68">
            <v>38565</v>
          </cell>
          <cell r="P68">
            <v>38565</v>
          </cell>
          <cell r="Q68">
            <v>38718</v>
          </cell>
          <cell r="R68">
            <v>3.1E-2</v>
          </cell>
          <cell r="S68">
            <v>3.1E-2</v>
          </cell>
          <cell r="W68">
            <v>0</v>
          </cell>
          <cell r="BI68">
            <v>789</v>
          </cell>
        </row>
        <row r="69">
          <cell r="B69" t="str">
            <v>Series 2005B</v>
          </cell>
          <cell r="D69">
            <v>203010000</v>
          </cell>
          <cell r="F69">
            <v>5000</v>
          </cell>
          <cell r="I69">
            <v>48396</v>
          </cell>
          <cell r="N69">
            <v>38565</v>
          </cell>
          <cell r="P69">
            <v>38565</v>
          </cell>
          <cell r="Q69">
            <v>38718</v>
          </cell>
          <cell r="R69">
            <v>3.1E-2</v>
          </cell>
          <cell r="S69">
            <v>3.1E-2</v>
          </cell>
          <cell r="W69">
            <v>0</v>
          </cell>
          <cell r="BI69">
            <v>815</v>
          </cell>
        </row>
        <row r="70">
          <cell r="B70" t="str">
            <v>Series 2005B</v>
          </cell>
          <cell r="D70">
            <v>203010000</v>
          </cell>
          <cell r="F70">
            <v>5000</v>
          </cell>
          <cell r="I70">
            <v>48761</v>
          </cell>
          <cell r="N70">
            <v>38565</v>
          </cell>
          <cell r="P70">
            <v>38565</v>
          </cell>
          <cell r="Q70">
            <v>38718</v>
          </cell>
          <cell r="R70">
            <v>3.1E-2</v>
          </cell>
          <cell r="S70">
            <v>3.1E-2</v>
          </cell>
          <cell r="W70">
            <v>0</v>
          </cell>
          <cell r="BI70">
            <v>842</v>
          </cell>
        </row>
        <row r="71">
          <cell r="B71" t="str">
            <v>Series 2006B-2</v>
          </cell>
          <cell r="D71">
            <v>203010000</v>
          </cell>
          <cell r="F71">
            <v>5000</v>
          </cell>
          <cell r="I71">
            <v>39264</v>
          </cell>
          <cell r="N71">
            <v>38743</v>
          </cell>
          <cell r="P71">
            <v>39108</v>
          </cell>
          <cell r="Q71">
            <v>39264</v>
          </cell>
          <cell r="R71">
            <v>0.05</v>
          </cell>
          <cell r="S71">
            <v>3.49E-2</v>
          </cell>
          <cell r="W71">
            <v>0</v>
          </cell>
          <cell r="BI71">
            <v>0</v>
          </cell>
        </row>
        <row r="72">
          <cell r="B72" t="str">
            <v>Series 2006B-2</v>
          </cell>
          <cell r="D72">
            <v>203010000</v>
          </cell>
          <cell r="F72">
            <v>5000</v>
          </cell>
          <cell r="I72">
            <v>39630</v>
          </cell>
          <cell r="N72">
            <v>38743</v>
          </cell>
          <cell r="P72">
            <v>39108</v>
          </cell>
          <cell r="Q72">
            <v>39264</v>
          </cell>
          <cell r="R72">
            <v>0.05</v>
          </cell>
          <cell r="S72">
            <v>3.5299999999999998E-2</v>
          </cell>
          <cell r="W72">
            <v>0</v>
          </cell>
          <cell r="BI72">
            <v>0</v>
          </cell>
        </row>
        <row r="73">
          <cell r="B73" t="str">
            <v>Series 2006B-2</v>
          </cell>
          <cell r="D73">
            <v>203010000</v>
          </cell>
          <cell r="F73">
            <v>5000</v>
          </cell>
          <cell r="I73">
            <v>39995</v>
          </cell>
          <cell r="N73">
            <v>38743</v>
          </cell>
          <cell r="P73">
            <v>39108</v>
          </cell>
          <cell r="Q73">
            <v>39264</v>
          </cell>
          <cell r="R73">
            <v>0.05</v>
          </cell>
          <cell r="S73">
            <v>3.5700000000000003E-2</v>
          </cell>
          <cell r="W73">
            <v>0</v>
          </cell>
          <cell r="BI73">
            <v>0</v>
          </cell>
        </row>
        <row r="74">
          <cell r="B74" t="str">
            <v>Series 2006B-2</v>
          </cell>
          <cell r="D74">
            <v>203010000</v>
          </cell>
          <cell r="F74">
            <v>5000</v>
          </cell>
          <cell r="I74">
            <v>40360</v>
          </cell>
          <cell r="N74">
            <v>38743</v>
          </cell>
          <cell r="P74">
            <v>39108</v>
          </cell>
          <cell r="Q74">
            <v>39264</v>
          </cell>
          <cell r="R74">
            <v>0.05</v>
          </cell>
          <cell r="S74">
            <v>3.5900000000000001E-2</v>
          </cell>
          <cell r="W74">
            <v>0</v>
          </cell>
          <cell r="BI74">
            <v>0</v>
          </cell>
        </row>
        <row r="75">
          <cell r="B75" t="str">
            <v>Series 2006B-2</v>
          </cell>
          <cell r="D75">
            <v>203010000</v>
          </cell>
          <cell r="F75">
            <v>5000</v>
          </cell>
          <cell r="I75">
            <v>40725</v>
          </cell>
          <cell r="N75">
            <v>38743</v>
          </cell>
          <cell r="P75">
            <v>39108</v>
          </cell>
          <cell r="Q75">
            <v>39264</v>
          </cell>
          <cell r="R75">
            <v>0.05</v>
          </cell>
          <cell r="S75">
            <v>3.61E-2</v>
          </cell>
          <cell r="W75">
            <v>0</v>
          </cell>
          <cell r="BI75">
            <v>0</v>
          </cell>
        </row>
        <row r="76">
          <cell r="B76" t="str">
            <v>Series 2006B-2</v>
          </cell>
          <cell r="D76">
            <v>203010000</v>
          </cell>
          <cell r="F76">
            <v>5000</v>
          </cell>
          <cell r="I76">
            <v>41091</v>
          </cell>
          <cell r="N76">
            <v>38743</v>
          </cell>
          <cell r="P76">
            <v>39108</v>
          </cell>
          <cell r="Q76">
            <v>39264</v>
          </cell>
          <cell r="R76">
            <v>0.05</v>
          </cell>
          <cell r="S76">
            <v>3.6499999999999998E-2</v>
          </cell>
          <cell r="W76">
            <v>0</v>
          </cell>
          <cell r="BI76">
            <v>0</v>
          </cell>
        </row>
        <row r="77">
          <cell r="B77" t="str">
            <v>Series 2006B-2</v>
          </cell>
          <cell r="D77">
            <v>203010000</v>
          </cell>
          <cell r="F77">
            <v>5000</v>
          </cell>
          <cell r="I77">
            <v>41456</v>
          </cell>
          <cell r="N77">
            <v>38743</v>
          </cell>
          <cell r="P77">
            <v>39108</v>
          </cell>
          <cell r="Q77">
            <v>39264</v>
          </cell>
          <cell r="R77">
            <v>0.05</v>
          </cell>
          <cell r="S77">
            <v>3.6900000000000002E-2</v>
          </cell>
          <cell r="W77">
            <v>0</v>
          </cell>
          <cell r="BI77">
            <v>260</v>
          </cell>
        </row>
        <row r="78">
          <cell r="B78" t="str">
            <v>Series 2006B-2</v>
          </cell>
          <cell r="D78">
            <v>203010000</v>
          </cell>
          <cell r="F78">
            <v>5000</v>
          </cell>
          <cell r="I78">
            <v>41821</v>
          </cell>
          <cell r="N78">
            <v>38743</v>
          </cell>
          <cell r="P78">
            <v>39108</v>
          </cell>
          <cell r="Q78">
            <v>39264</v>
          </cell>
          <cell r="R78">
            <v>0.05</v>
          </cell>
          <cell r="S78">
            <v>3.73E-2</v>
          </cell>
          <cell r="W78">
            <v>0</v>
          </cell>
          <cell r="BI78">
            <v>275</v>
          </cell>
        </row>
        <row r="79">
          <cell r="B79" t="str">
            <v>Series 2006B-2</v>
          </cell>
          <cell r="D79">
            <v>203010000</v>
          </cell>
          <cell r="F79">
            <v>5000</v>
          </cell>
          <cell r="I79">
            <v>42186</v>
          </cell>
          <cell r="N79">
            <v>38743</v>
          </cell>
          <cell r="P79">
            <v>39108</v>
          </cell>
          <cell r="Q79">
            <v>39264</v>
          </cell>
          <cell r="R79">
            <v>0.05</v>
          </cell>
          <cell r="S79">
            <v>3.7600000000000001E-2</v>
          </cell>
          <cell r="W79">
            <v>0</v>
          </cell>
          <cell r="BI79">
            <v>285</v>
          </cell>
        </row>
        <row r="80">
          <cell r="B80" t="str">
            <v>Series 2006B-2</v>
          </cell>
          <cell r="D80">
            <v>203010000</v>
          </cell>
          <cell r="F80">
            <v>5000</v>
          </cell>
          <cell r="I80">
            <v>42552</v>
          </cell>
          <cell r="N80">
            <v>38743</v>
          </cell>
          <cell r="P80">
            <v>39108</v>
          </cell>
          <cell r="Q80">
            <v>39264</v>
          </cell>
          <cell r="R80">
            <v>0.05</v>
          </cell>
          <cell r="S80">
            <v>3.7999999999999999E-2</v>
          </cell>
          <cell r="W80">
            <v>0</v>
          </cell>
          <cell r="BI80">
            <v>300</v>
          </cell>
        </row>
        <row r="81">
          <cell r="B81" t="str">
            <v>Series 2006B-2</v>
          </cell>
          <cell r="D81">
            <v>203010000</v>
          </cell>
          <cell r="F81">
            <v>5000</v>
          </cell>
          <cell r="I81">
            <v>42917</v>
          </cell>
          <cell r="N81">
            <v>38743</v>
          </cell>
          <cell r="P81">
            <v>39108</v>
          </cell>
          <cell r="Q81">
            <v>39264</v>
          </cell>
          <cell r="R81">
            <v>0.05</v>
          </cell>
          <cell r="S81">
            <v>3.85E-2</v>
          </cell>
          <cell r="W81">
            <v>0</v>
          </cell>
          <cell r="BI81">
            <v>310</v>
          </cell>
        </row>
        <row r="82">
          <cell r="B82" t="str">
            <v>Series 2006B-2</v>
          </cell>
          <cell r="D82">
            <v>203010000</v>
          </cell>
          <cell r="F82">
            <v>5000</v>
          </cell>
          <cell r="I82">
            <v>43282</v>
          </cell>
          <cell r="N82">
            <v>38743</v>
          </cell>
          <cell r="P82">
            <v>39108</v>
          </cell>
          <cell r="Q82">
            <v>39264</v>
          </cell>
          <cell r="R82">
            <v>0.05</v>
          </cell>
          <cell r="S82">
            <v>3.8899999999999997E-2</v>
          </cell>
          <cell r="W82">
            <v>0</v>
          </cell>
          <cell r="BI82">
            <v>325</v>
          </cell>
        </row>
        <row r="83">
          <cell r="B83" t="str">
            <v>Series 2006B-2</v>
          </cell>
          <cell r="D83">
            <v>203010000</v>
          </cell>
          <cell r="F83">
            <v>5000</v>
          </cell>
          <cell r="I83">
            <v>43647</v>
          </cell>
          <cell r="N83">
            <v>38743</v>
          </cell>
          <cell r="P83">
            <v>39108</v>
          </cell>
          <cell r="Q83">
            <v>39264</v>
          </cell>
          <cell r="R83">
            <v>0.05</v>
          </cell>
          <cell r="S83">
            <v>3.9300000000000002E-2</v>
          </cell>
          <cell r="W83">
            <v>0</v>
          </cell>
          <cell r="BI83">
            <v>340</v>
          </cell>
        </row>
        <row r="84">
          <cell r="B84" t="str">
            <v>Series 2006B-2</v>
          </cell>
          <cell r="D84">
            <v>203010000</v>
          </cell>
          <cell r="F84">
            <v>5000</v>
          </cell>
          <cell r="I84">
            <v>44013</v>
          </cell>
          <cell r="N84">
            <v>38743</v>
          </cell>
          <cell r="P84">
            <v>39108</v>
          </cell>
          <cell r="Q84">
            <v>39264</v>
          </cell>
          <cell r="R84">
            <v>0.05</v>
          </cell>
          <cell r="S84">
            <v>3.9600000000000003E-2</v>
          </cell>
          <cell r="W84">
            <v>0</v>
          </cell>
          <cell r="BI84">
            <v>355</v>
          </cell>
        </row>
        <row r="85">
          <cell r="B85" t="str">
            <v>Series 2006B-2</v>
          </cell>
          <cell r="D85">
            <v>203010000</v>
          </cell>
          <cell r="F85">
            <v>5000</v>
          </cell>
          <cell r="I85">
            <v>44378</v>
          </cell>
          <cell r="N85">
            <v>38743</v>
          </cell>
          <cell r="P85">
            <v>39108</v>
          </cell>
          <cell r="Q85">
            <v>39264</v>
          </cell>
          <cell r="R85">
            <v>0.05</v>
          </cell>
          <cell r="S85">
            <v>3.9899999999999998E-2</v>
          </cell>
          <cell r="W85">
            <v>0</v>
          </cell>
          <cell r="BI85">
            <v>370</v>
          </cell>
        </row>
        <row r="86">
          <cell r="B86" t="str">
            <v>Series 2006B-2</v>
          </cell>
          <cell r="D86">
            <v>203010000</v>
          </cell>
          <cell r="F86">
            <v>5000</v>
          </cell>
          <cell r="I86">
            <v>44743</v>
          </cell>
          <cell r="N86">
            <v>38743</v>
          </cell>
          <cell r="P86">
            <v>39108</v>
          </cell>
          <cell r="Q86">
            <v>39264</v>
          </cell>
          <cell r="R86">
            <v>0.05</v>
          </cell>
          <cell r="S86">
            <v>4.0899999999999999E-2</v>
          </cell>
          <cell r="W86">
            <v>0</v>
          </cell>
          <cell r="BI86">
            <v>390</v>
          </cell>
        </row>
        <row r="87">
          <cell r="B87" t="str">
            <v>Series 2006B-2</v>
          </cell>
          <cell r="D87">
            <v>203010000</v>
          </cell>
          <cell r="F87">
            <v>5000</v>
          </cell>
          <cell r="I87">
            <v>45108</v>
          </cell>
          <cell r="N87">
            <v>38743</v>
          </cell>
          <cell r="P87">
            <v>39108</v>
          </cell>
          <cell r="Q87">
            <v>39264</v>
          </cell>
          <cell r="R87">
            <v>0.05</v>
          </cell>
          <cell r="S87">
            <v>4.0899999999999999E-2</v>
          </cell>
          <cell r="W87">
            <v>0</v>
          </cell>
          <cell r="BI87">
            <v>400</v>
          </cell>
        </row>
        <row r="88">
          <cell r="B88" t="str">
            <v>Series 2006B-2</v>
          </cell>
          <cell r="D88">
            <v>203010000</v>
          </cell>
          <cell r="F88">
            <v>5000</v>
          </cell>
          <cell r="I88">
            <v>45474</v>
          </cell>
          <cell r="N88">
            <v>38743</v>
          </cell>
          <cell r="P88">
            <v>39108</v>
          </cell>
          <cell r="Q88">
            <v>39264</v>
          </cell>
          <cell r="R88">
            <v>0.05</v>
          </cell>
          <cell r="S88">
            <v>4.0899999999999999E-2</v>
          </cell>
          <cell r="W88">
            <v>0</v>
          </cell>
          <cell r="BI88">
            <v>420</v>
          </cell>
        </row>
        <row r="89">
          <cell r="B89" t="str">
            <v>Series 2006B-2</v>
          </cell>
          <cell r="D89">
            <v>203010000</v>
          </cell>
          <cell r="F89">
            <v>5000</v>
          </cell>
          <cell r="I89">
            <v>45839</v>
          </cell>
          <cell r="N89">
            <v>38743</v>
          </cell>
          <cell r="P89">
            <v>39108</v>
          </cell>
          <cell r="Q89">
            <v>39264</v>
          </cell>
          <cell r="R89">
            <v>0.05</v>
          </cell>
          <cell r="S89">
            <v>4.0899999999999999E-2</v>
          </cell>
          <cell r="W89">
            <v>0</v>
          </cell>
          <cell r="BI89">
            <v>440</v>
          </cell>
        </row>
        <row r="90">
          <cell r="B90" t="str">
            <v>Series 2006B-2</v>
          </cell>
          <cell r="D90">
            <v>203010000</v>
          </cell>
          <cell r="F90">
            <v>5000</v>
          </cell>
          <cell r="I90">
            <v>46204</v>
          </cell>
          <cell r="N90">
            <v>38743</v>
          </cell>
          <cell r="P90">
            <v>39108</v>
          </cell>
          <cell r="Q90">
            <v>39264</v>
          </cell>
          <cell r="R90">
            <v>0.05</v>
          </cell>
          <cell r="S90">
            <v>4.0899999999999999E-2</v>
          </cell>
          <cell r="W90">
            <v>0</v>
          </cell>
          <cell r="BI90">
            <v>455</v>
          </cell>
        </row>
        <row r="91">
          <cell r="B91" t="str">
            <v>Series 2006B-2</v>
          </cell>
          <cell r="D91">
            <v>203010000</v>
          </cell>
          <cell r="F91">
            <v>5000</v>
          </cell>
          <cell r="I91">
            <v>46569</v>
          </cell>
          <cell r="N91">
            <v>38743</v>
          </cell>
          <cell r="P91">
            <v>39108</v>
          </cell>
          <cell r="Q91">
            <v>39264</v>
          </cell>
          <cell r="R91">
            <v>0.05</v>
          </cell>
          <cell r="S91">
            <v>4.1799999999999997E-2</v>
          </cell>
          <cell r="W91">
            <v>0</v>
          </cell>
          <cell r="BI91">
            <v>480</v>
          </cell>
        </row>
        <row r="92">
          <cell r="B92" t="str">
            <v>Series 2006B-2</v>
          </cell>
          <cell r="D92">
            <v>203010000</v>
          </cell>
          <cell r="F92">
            <v>5000</v>
          </cell>
          <cell r="I92">
            <v>46935</v>
          </cell>
          <cell r="N92">
            <v>38743</v>
          </cell>
          <cell r="P92">
            <v>39108</v>
          </cell>
          <cell r="Q92">
            <v>39264</v>
          </cell>
          <cell r="R92">
            <v>0.05</v>
          </cell>
          <cell r="S92">
            <v>4.1799999999999997E-2</v>
          </cell>
          <cell r="W92">
            <v>0</v>
          </cell>
          <cell r="BI92">
            <v>500</v>
          </cell>
        </row>
        <row r="93">
          <cell r="B93" t="str">
            <v>Series 2006B-2</v>
          </cell>
          <cell r="D93">
            <v>203010000</v>
          </cell>
          <cell r="F93">
            <v>5000</v>
          </cell>
          <cell r="I93">
            <v>47300</v>
          </cell>
          <cell r="N93">
            <v>38743</v>
          </cell>
          <cell r="P93">
            <v>39108</v>
          </cell>
          <cell r="Q93">
            <v>39264</v>
          </cell>
          <cell r="R93">
            <v>0.05</v>
          </cell>
          <cell r="S93">
            <v>4.1799999999999997E-2</v>
          </cell>
          <cell r="W93">
            <v>0</v>
          </cell>
          <cell r="BI93">
            <v>520</v>
          </cell>
        </row>
        <row r="94">
          <cell r="B94" t="str">
            <v>Series 2006B-2</v>
          </cell>
          <cell r="D94">
            <v>203010000</v>
          </cell>
          <cell r="F94">
            <v>5000</v>
          </cell>
          <cell r="I94">
            <v>47665</v>
          </cell>
          <cell r="N94">
            <v>38743</v>
          </cell>
          <cell r="P94">
            <v>39108</v>
          </cell>
          <cell r="Q94">
            <v>39264</v>
          </cell>
          <cell r="R94">
            <v>0.05</v>
          </cell>
          <cell r="S94">
            <v>4.1799999999999997E-2</v>
          </cell>
          <cell r="W94">
            <v>0</v>
          </cell>
          <cell r="BI94">
            <v>545</v>
          </cell>
        </row>
        <row r="95">
          <cell r="B95" t="str">
            <v>Series 2006B-2</v>
          </cell>
          <cell r="D95">
            <v>203010000</v>
          </cell>
          <cell r="F95">
            <v>5000</v>
          </cell>
          <cell r="I95">
            <v>48030</v>
          </cell>
          <cell r="N95">
            <v>38743</v>
          </cell>
          <cell r="P95">
            <v>39108</v>
          </cell>
          <cell r="Q95">
            <v>39264</v>
          </cell>
          <cell r="R95">
            <v>0.05</v>
          </cell>
          <cell r="S95">
            <v>4.1799999999999997E-2</v>
          </cell>
          <cell r="W95">
            <v>0</v>
          </cell>
          <cell r="BI95">
            <v>570</v>
          </cell>
        </row>
        <row r="96">
          <cell r="B96" t="str">
            <v>Series 2006B-2</v>
          </cell>
          <cell r="D96">
            <v>203010000</v>
          </cell>
          <cell r="F96">
            <v>5000</v>
          </cell>
          <cell r="I96">
            <v>48396</v>
          </cell>
          <cell r="N96">
            <v>38743</v>
          </cell>
          <cell r="P96">
            <v>39108</v>
          </cell>
          <cell r="Q96">
            <v>39264</v>
          </cell>
          <cell r="R96">
            <v>0.05</v>
          </cell>
          <cell r="S96">
            <v>4.1799999999999997E-2</v>
          </cell>
          <cell r="W96">
            <v>0</v>
          </cell>
          <cell r="BI96">
            <v>595</v>
          </cell>
        </row>
        <row r="97">
          <cell r="B97" t="str">
            <v>Series 2006B-2</v>
          </cell>
          <cell r="D97">
            <v>203010000</v>
          </cell>
          <cell r="F97">
            <v>5000</v>
          </cell>
          <cell r="I97">
            <v>48761</v>
          </cell>
          <cell r="N97">
            <v>38743</v>
          </cell>
          <cell r="P97">
            <v>39108</v>
          </cell>
          <cell r="Q97">
            <v>39264</v>
          </cell>
          <cell r="R97">
            <v>0.05</v>
          </cell>
          <cell r="S97">
            <v>4.1799999999999997E-2</v>
          </cell>
          <cell r="W97">
            <v>0</v>
          </cell>
          <cell r="BI97">
            <v>620</v>
          </cell>
        </row>
        <row r="98">
          <cell r="B98" t="str">
            <v>Series 2006B-2</v>
          </cell>
          <cell r="D98">
            <v>203010000</v>
          </cell>
          <cell r="F98">
            <v>5000</v>
          </cell>
          <cell r="I98">
            <v>49126</v>
          </cell>
          <cell r="N98">
            <v>38743</v>
          </cell>
          <cell r="P98">
            <v>39108</v>
          </cell>
          <cell r="Q98">
            <v>39264</v>
          </cell>
          <cell r="R98">
            <v>0.05</v>
          </cell>
          <cell r="S98">
            <v>4.1799999999999997E-2</v>
          </cell>
          <cell r="W98">
            <v>0</v>
          </cell>
          <cell r="BI98">
            <v>650</v>
          </cell>
        </row>
        <row r="99">
          <cell r="B99" t="str">
            <v>Series 2006B-2</v>
          </cell>
          <cell r="D99">
            <v>203010000</v>
          </cell>
          <cell r="F99">
            <v>5000</v>
          </cell>
          <cell r="I99">
            <v>49491</v>
          </cell>
          <cell r="N99">
            <v>38743</v>
          </cell>
          <cell r="P99">
            <v>39108</v>
          </cell>
          <cell r="Q99">
            <v>39264</v>
          </cell>
          <cell r="R99">
            <v>0.05</v>
          </cell>
          <cell r="S99">
            <v>4.1799999999999997E-2</v>
          </cell>
          <cell r="W99">
            <v>0</v>
          </cell>
          <cell r="BI99">
            <v>675</v>
          </cell>
        </row>
        <row r="100">
          <cell r="B100" t="str">
            <v>Series 2006B-2</v>
          </cell>
          <cell r="D100">
            <v>203010000</v>
          </cell>
          <cell r="F100">
            <v>5000</v>
          </cell>
          <cell r="I100">
            <v>49857</v>
          </cell>
          <cell r="N100">
            <v>38743</v>
          </cell>
          <cell r="P100">
            <v>39108</v>
          </cell>
          <cell r="Q100">
            <v>39264</v>
          </cell>
          <cell r="R100">
            <v>0.05</v>
          </cell>
          <cell r="S100">
            <v>4.1799999999999997E-2</v>
          </cell>
          <cell r="W100">
            <v>0</v>
          </cell>
          <cell r="BI100">
            <v>705</v>
          </cell>
        </row>
        <row r="101">
          <cell r="B101" t="str">
            <v>Series 2007</v>
          </cell>
          <cell r="D101">
            <v>203010000</v>
          </cell>
          <cell r="F101">
            <v>5000</v>
          </cell>
          <cell r="I101">
            <v>43282</v>
          </cell>
          <cell r="N101">
            <v>39484</v>
          </cell>
          <cell r="P101">
            <v>39484</v>
          </cell>
          <cell r="Q101">
            <v>39630</v>
          </cell>
          <cell r="R101">
            <v>4.9750000000000003E-2</v>
          </cell>
          <cell r="S101">
            <v>4.9750000000000003E-2</v>
          </cell>
          <cell r="W101">
            <v>0</v>
          </cell>
          <cell r="BI101">
            <v>9314</v>
          </cell>
        </row>
        <row r="102">
          <cell r="B102" t="str">
            <v>Series 2009A</v>
          </cell>
          <cell r="D102">
            <v>203010000</v>
          </cell>
          <cell r="F102">
            <v>5000</v>
          </cell>
          <cell r="I102">
            <v>41821</v>
          </cell>
          <cell r="N102">
            <v>39897</v>
          </cell>
          <cell r="P102">
            <v>39897</v>
          </cell>
          <cell r="Q102">
            <v>39995</v>
          </cell>
          <cell r="R102">
            <v>0.04</v>
          </cell>
          <cell r="S102">
            <v>3.44E-2</v>
          </cell>
          <cell r="W102">
            <v>0</v>
          </cell>
          <cell r="BI102">
            <v>0</v>
          </cell>
        </row>
        <row r="103">
          <cell r="B103" t="str">
            <v>Series 2009A</v>
          </cell>
          <cell r="D103">
            <v>203010000</v>
          </cell>
          <cell r="F103">
            <v>5000</v>
          </cell>
          <cell r="I103">
            <v>41821</v>
          </cell>
          <cell r="N103">
            <v>39897</v>
          </cell>
          <cell r="P103">
            <v>39897</v>
          </cell>
          <cell r="Q103">
            <v>39995</v>
          </cell>
          <cell r="R103">
            <v>0.05</v>
          </cell>
          <cell r="S103">
            <v>3.44E-2</v>
          </cell>
          <cell r="W103">
            <v>0</v>
          </cell>
          <cell r="BI103">
            <v>0</v>
          </cell>
        </row>
        <row r="104">
          <cell r="B104" t="str">
            <v>Series 2009A</v>
          </cell>
          <cell r="D104">
            <v>203010000</v>
          </cell>
          <cell r="F104">
            <v>5000</v>
          </cell>
          <cell r="I104">
            <v>42552</v>
          </cell>
          <cell r="N104">
            <v>39897</v>
          </cell>
          <cell r="P104">
            <v>39897</v>
          </cell>
          <cell r="Q104">
            <v>39995</v>
          </cell>
          <cell r="R104">
            <v>0.04</v>
          </cell>
          <cell r="S104">
            <v>3.8399999999999997E-2</v>
          </cell>
          <cell r="W104">
            <v>0</v>
          </cell>
          <cell r="BI104">
            <v>1325</v>
          </cell>
        </row>
        <row r="105">
          <cell r="B105" t="str">
            <v>Series 2009A</v>
          </cell>
          <cell r="D105">
            <v>203010000</v>
          </cell>
          <cell r="F105">
            <v>5000</v>
          </cell>
          <cell r="I105">
            <v>42552</v>
          </cell>
          <cell r="N105">
            <v>39897</v>
          </cell>
          <cell r="P105">
            <v>39897</v>
          </cell>
          <cell r="Q105">
            <v>39995</v>
          </cell>
          <cell r="R105">
            <v>0.05</v>
          </cell>
          <cell r="S105">
            <v>3.8399999999999997E-2</v>
          </cell>
          <cell r="W105">
            <v>0</v>
          </cell>
          <cell r="BI105">
            <v>3675</v>
          </cell>
        </row>
        <row r="106">
          <cell r="B106" t="str">
            <v>Series 2009A</v>
          </cell>
          <cell r="D106">
            <v>203010000</v>
          </cell>
          <cell r="F106">
            <v>5000</v>
          </cell>
          <cell r="I106">
            <v>44013</v>
          </cell>
          <cell r="N106">
            <v>39897</v>
          </cell>
          <cell r="P106">
            <v>39897</v>
          </cell>
          <cell r="Q106">
            <v>39995</v>
          </cell>
          <cell r="R106">
            <v>4.4999999999999998E-2</v>
          </cell>
          <cell r="S106">
            <v>4.6300000000000001E-2</v>
          </cell>
          <cell r="W106">
            <v>0</v>
          </cell>
          <cell r="BI106">
            <v>1221</v>
          </cell>
        </row>
        <row r="107">
          <cell r="B107" t="str">
            <v>Series 2009A</v>
          </cell>
          <cell r="D107">
            <v>203010000</v>
          </cell>
          <cell r="F107">
            <v>5000</v>
          </cell>
          <cell r="I107">
            <v>44013</v>
          </cell>
          <cell r="N107">
            <v>39897</v>
          </cell>
          <cell r="P107">
            <v>39897</v>
          </cell>
          <cell r="Q107">
            <v>39995</v>
          </cell>
          <cell r="R107">
            <v>5.5E-2</v>
          </cell>
          <cell r="S107">
            <v>4.6300000000000001E-2</v>
          </cell>
          <cell r="W107">
            <v>0</v>
          </cell>
          <cell r="BI107">
            <v>4588</v>
          </cell>
        </row>
        <row r="108">
          <cell r="B108" t="str">
            <v>Series 2009A</v>
          </cell>
          <cell r="D108">
            <v>203010000</v>
          </cell>
          <cell r="F108">
            <v>5000</v>
          </cell>
          <cell r="I108">
            <v>45108</v>
          </cell>
          <cell r="N108">
            <v>39897</v>
          </cell>
          <cell r="P108">
            <v>39897</v>
          </cell>
          <cell r="Q108">
            <v>39995</v>
          </cell>
          <cell r="R108">
            <v>4.7500000000000001E-2</v>
          </cell>
          <cell r="S108">
            <v>4.9799999999999997E-2</v>
          </cell>
          <cell r="W108">
            <v>0</v>
          </cell>
          <cell r="BI108">
            <v>2000</v>
          </cell>
        </row>
        <row r="109">
          <cell r="B109" t="str">
            <v>Series 2009A</v>
          </cell>
          <cell r="D109">
            <v>203010000</v>
          </cell>
          <cell r="F109">
            <v>5000</v>
          </cell>
          <cell r="I109">
            <v>45108</v>
          </cell>
          <cell r="N109">
            <v>39897</v>
          </cell>
          <cell r="P109">
            <v>39897</v>
          </cell>
          <cell r="Q109">
            <v>39995</v>
          </cell>
          <cell r="R109">
            <v>0.05</v>
          </cell>
          <cell r="S109">
            <v>4.9799999999999997E-2</v>
          </cell>
          <cell r="W109">
            <v>0</v>
          </cell>
          <cell r="BI109">
            <v>4000</v>
          </cell>
        </row>
        <row r="110">
          <cell r="B110" t="str">
            <v>Series 2011A</v>
          </cell>
          <cell r="D110">
            <v>203010000</v>
          </cell>
          <cell r="F110">
            <v>100000</v>
          </cell>
          <cell r="I110">
            <v>44378</v>
          </cell>
          <cell r="N110">
            <v>40717</v>
          </cell>
          <cell r="P110">
            <v>40717</v>
          </cell>
          <cell r="Q110">
            <v>40909</v>
          </cell>
          <cell r="R110">
            <v>0.05</v>
          </cell>
          <cell r="S110">
            <v>3.3900154103608741E-2</v>
          </cell>
          <cell r="W110">
            <v>0</v>
          </cell>
          <cell r="BI110">
            <v>60</v>
          </cell>
        </row>
        <row r="111">
          <cell r="B111" t="str">
            <v>Series 2011B</v>
          </cell>
          <cell r="D111">
            <v>1203010000</v>
          </cell>
          <cell r="F111">
            <v>100000</v>
          </cell>
          <cell r="I111">
            <v>41091</v>
          </cell>
          <cell r="N111">
            <v>40717</v>
          </cell>
          <cell r="P111">
            <v>40717</v>
          </cell>
          <cell r="Q111">
            <v>40756</v>
          </cell>
          <cell r="R111">
            <v>4.4999999999999998E-2</v>
          </cell>
          <cell r="S111">
            <v>4.4999999999999998E-2</v>
          </cell>
          <cell r="W111">
            <v>0</v>
          </cell>
          <cell r="BI111">
            <v>0</v>
          </cell>
        </row>
        <row r="112">
          <cell r="B112" t="str">
            <v>Series 2011B</v>
          </cell>
          <cell r="D112">
            <v>1203010000</v>
          </cell>
          <cell r="F112">
            <v>100000</v>
          </cell>
          <cell r="I112">
            <v>41456</v>
          </cell>
          <cell r="N112">
            <v>40717</v>
          </cell>
          <cell r="P112">
            <v>40717</v>
          </cell>
          <cell r="Q112">
            <v>40756</v>
          </cell>
          <cell r="R112">
            <v>4.4999999999999998E-2</v>
          </cell>
          <cell r="S112">
            <v>4.4999999999999998E-2</v>
          </cell>
          <cell r="W112">
            <v>0</v>
          </cell>
          <cell r="BI112">
            <v>15.95</v>
          </cell>
        </row>
        <row r="113">
          <cell r="B113" t="str">
            <v>Series 2011B</v>
          </cell>
          <cell r="D113">
            <v>1203010000</v>
          </cell>
          <cell r="F113">
            <v>100000</v>
          </cell>
          <cell r="I113">
            <v>41821</v>
          </cell>
          <cell r="N113">
            <v>40717</v>
          </cell>
          <cell r="P113">
            <v>40717</v>
          </cell>
          <cell r="Q113">
            <v>40756</v>
          </cell>
          <cell r="R113">
            <v>4.4999999999999998E-2</v>
          </cell>
          <cell r="S113">
            <v>4.4999999999999998E-2</v>
          </cell>
          <cell r="W113">
            <v>0</v>
          </cell>
          <cell r="BI113">
            <v>16.7</v>
          </cell>
        </row>
        <row r="114">
          <cell r="B114" t="str">
            <v>Series 2011B</v>
          </cell>
          <cell r="D114">
            <v>1203010000</v>
          </cell>
          <cell r="F114">
            <v>100000</v>
          </cell>
          <cell r="I114">
            <v>42186</v>
          </cell>
          <cell r="N114">
            <v>40717</v>
          </cell>
          <cell r="P114">
            <v>40717</v>
          </cell>
          <cell r="Q114">
            <v>40756</v>
          </cell>
          <cell r="R114">
            <v>4.4999999999999998E-2</v>
          </cell>
          <cell r="S114">
            <v>4.4999999999999998E-2</v>
          </cell>
          <cell r="W114">
            <v>0</v>
          </cell>
          <cell r="BI114">
            <v>17.5</v>
          </cell>
        </row>
        <row r="115">
          <cell r="B115" t="str">
            <v>Series 2011B</v>
          </cell>
          <cell r="D115">
            <v>1203010000</v>
          </cell>
          <cell r="F115">
            <v>100000</v>
          </cell>
          <cell r="I115">
            <v>42552</v>
          </cell>
          <cell r="N115">
            <v>40717</v>
          </cell>
          <cell r="P115">
            <v>40717</v>
          </cell>
          <cell r="Q115">
            <v>40756</v>
          </cell>
          <cell r="R115">
            <v>4.4999999999999998E-2</v>
          </cell>
          <cell r="S115">
            <v>4.4999999999999998E-2</v>
          </cell>
          <cell r="W115">
            <v>0</v>
          </cell>
          <cell r="BI115">
            <v>18.3</v>
          </cell>
        </row>
        <row r="116">
          <cell r="B116" t="str">
            <v>Series 2011B</v>
          </cell>
          <cell r="D116">
            <v>1203010000</v>
          </cell>
          <cell r="F116">
            <v>100000</v>
          </cell>
          <cell r="I116">
            <v>42917</v>
          </cell>
          <cell r="N116">
            <v>40717</v>
          </cell>
          <cell r="P116">
            <v>40717</v>
          </cell>
          <cell r="Q116">
            <v>40756</v>
          </cell>
          <cell r="R116">
            <v>4.4999999999999998E-2</v>
          </cell>
          <cell r="S116">
            <v>4.4999999999999998E-2</v>
          </cell>
          <cell r="W116">
            <v>0</v>
          </cell>
          <cell r="BI116">
            <v>19.25</v>
          </cell>
        </row>
        <row r="117">
          <cell r="B117" t="str">
            <v>Series 2011B</v>
          </cell>
          <cell r="D117">
            <v>1203010000</v>
          </cell>
          <cell r="F117">
            <v>100000</v>
          </cell>
          <cell r="I117">
            <v>43282</v>
          </cell>
          <cell r="N117">
            <v>40717</v>
          </cell>
          <cell r="P117">
            <v>40717</v>
          </cell>
          <cell r="Q117">
            <v>40756</v>
          </cell>
          <cell r="R117">
            <v>4.4999999999999998E-2</v>
          </cell>
          <cell r="S117">
            <v>4.4999999999999998E-2</v>
          </cell>
          <cell r="W117">
            <v>0</v>
          </cell>
          <cell r="BI117">
            <v>20.149999999999999</v>
          </cell>
        </row>
        <row r="118">
          <cell r="B118" t="str">
            <v>Series 2011B</v>
          </cell>
          <cell r="D118">
            <v>1203010000</v>
          </cell>
          <cell r="F118">
            <v>100000</v>
          </cell>
          <cell r="I118">
            <v>43647</v>
          </cell>
          <cell r="N118">
            <v>40717</v>
          </cell>
          <cell r="P118">
            <v>40717</v>
          </cell>
          <cell r="Q118">
            <v>40756</v>
          </cell>
          <cell r="R118">
            <v>4.4999999999999998E-2</v>
          </cell>
          <cell r="S118">
            <v>4.4999999999999998E-2</v>
          </cell>
          <cell r="W118">
            <v>0</v>
          </cell>
          <cell r="BI118">
            <v>21.1</v>
          </cell>
        </row>
        <row r="119">
          <cell r="B119" t="str">
            <v>Series 2011B</v>
          </cell>
          <cell r="D119">
            <v>1203010000</v>
          </cell>
          <cell r="F119">
            <v>100000</v>
          </cell>
          <cell r="I119">
            <v>44013</v>
          </cell>
          <cell r="N119">
            <v>40717</v>
          </cell>
          <cell r="P119">
            <v>40717</v>
          </cell>
          <cell r="Q119">
            <v>40756</v>
          </cell>
          <cell r="R119">
            <v>4.4999999999999998E-2</v>
          </cell>
          <cell r="S119">
            <v>4.4999999999999998E-2</v>
          </cell>
          <cell r="W119">
            <v>0</v>
          </cell>
          <cell r="BI119">
            <v>22.1</v>
          </cell>
        </row>
        <row r="120">
          <cell r="B120" t="str">
            <v>Series 2011B</v>
          </cell>
          <cell r="D120">
            <v>1203010000</v>
          </cell>
          <cell r="F120">
            <v>100000</v>
          </cell>
          <cell r="I120">
            <v>44378</v>
          </cell>
          <cell r="N120">
            <v>40717</v>
          </cell>
          <cell r="P120">
            <v>40717</v>
          </cell>
          <cell r="Q120">
            <v>40756</v>
          </cell>
          <cell r="R120">
            <v>4.4999999999999998E-2</v>
          </cell>
          <cell r="S120">
            <v>4.4999999999999998E-2</v>
          </cell>
          <cell r="W120">
            <v>0</v>
          </cell>
          <cell r="BI120">
            <v>23.1</v>
          </cell>
        </row>
        <row r="121">
          <cell r="B121" t="str">
            <v>Series 2011B</v>
          </cell>
          <cell r="D121">
            <v>1203010000</v>
          </cell>
          <cell r="F121">
            <v>100000</v>
          </cell>
          <cell r="I121">
            <v>44743</v>
          </cell>
          <cell r="N121">
            <v>40717</v>
          </cell>
          <cell r="P121">
            <v>40717</v>
          </cell>
          <cell r="Q121">
            <v>40756</v>
          </cell>
          <cell r="R121">
            <v>4.4999999999999998E-2</v>
          </cell>
          <cell r="S121">
            <v>4.4999999999999998E-2</v>
          </cell>
          <cell r="W121">
            <v>0</v>
          </cell>
          <cell r="BI121">
            <v>24.25</v>
          </cell>
        </row>
        <row r="122">
          <cell r="B122" t="str">
            <v>Series 2011B</v>
          </cell>
          <cell r="D122">
            <v>1203010000</v>
          </cell>
          <cell r="F122">
            <v>100000</v>
          </cell>
          <cell r="I122">
            <v>45108</v>
          </cell>
          <cell r="N122">
            <v>40717</v>
          </cell>
          <cell r="P122">
            <v>40717</v>
          </cell>
          <cell r="Q122">
            <v>40756</v>
          </cell>
          <cell r="R122">
            <v>4.4999999999999998E-2</v>
          </cell>
          <cell r="S122">
            <v>4.4999999999999998E-2</v>
          </cell>
          <cell r="W122">
            <v>0</v>
          </cell>
          <cell r="BI122">
            <v>25.4</v>
          </cell>
        </row>
        <row r="123">
          <cell r="B123" t="str">
            <v>Series 2011B</v>
          </cell>
          <cell r="D123">
            <v>1203010000</v>
          </cell>
          <cell r="F123">
            <v>100000</v>
          </cell>
          <cell r="I123">
            <v>45474</v>
          </cell>
          <cell r="N123">
            <v>40717</v>
          </cell>
          <cell r="P123">
            <v>40717</v>
          </cell>
          <cell r="Q123">
            <v>40756</v>
          </cell>
          <cell r="R123">
            <v>4.4999999999999998E-2</v>
          </cell>
          <cell r="S123">
            <v>4.4999999999999998E-2</v>
          </cell>
          <cell r="W123">
            <v>0</v>
          </cell>
          <cell r="BI123">
            <v>26.55</v>
          </cell>
        </row>
        <row r="124">
          <cell r="B124" t="str">
            <v>Series 2011B</v>
          </cell>
          <cell r="D124">
            <v>1203010000</v>
          </cell>
          <cell r="F124">
            <v>100000</v>
          </cell>
          <cell r="I124">
            <v>45839</v>
          </cell>
          <cell r="N124">
            <v>40717</v>
          </cell>
          <cell r="P124">
            <v>40717</v>
          </cell>
          <cell r="Q124">
            <v>40756</v>
          </cell>
          <cell r="R124">
            <v>4.4999999999999998E-2</v>
          </cell>
          <cell r="S124">
            <v>4.4999999999999998E-2</v>
          </cell>
          <cell r="W124">
            <v>0</v>
          </cell>
          <cell r="BI124">
            <v>14.7</v>
          </cell>
        </row>
        <row r="125">
          <cell r="B125" t="str">
            <v>Series 2011B</v>
          </cell>
          <cell r="D125">
            <v>1203010000</v>
          </cell>
          <cell r="F125">
            <v>100000</v>
          </cell>
          <cell r="I125">
            <v>46204</v>
          </cell>
          <cell r="N125">
            <v>40717</v>
          </cell>
          <cell r="P125">
            <v>40717</v>
          </cell>
          <cell r="Q125">
            <v>40756</v>
          </cell>
          <cell r="R125">
            <v>4.4999999999999998E-2</v>
          </cell>
          <cell r="S125">
            <v>4.4999999999999998E-2</v>
          </cell>
          <cell r="W125">
            <v>0</v>
          </cell>
          <cell r="BI125">
            <v>15.35</v>
          </cell>
        </row>
        <row r="126">
          <cell r="B126" t="str">
            <v>Series 2011B</v>
          </cell>
          <cell r="D126">
            <v>1203010000</v>
          </cell>
          <cell r="F126">
            <v>100000</v>
          </cell>
          <cell r="I126">
            <v>46569</v>
          </cell>
          <cell r="N126">
            <v>40717</v>
          </cell>
          <cell r="P126">
            <v>40717</v>
          </cell>
          <cell r="Q126">
            <v>40756</v>
          </cell>
          <cell r="R126">
            <v>4.4999999999999998E-2</v>
          </cell>
          <cell r="S126">
            <v>4.4999999999999998E-2</v>
          </cell>
          <cell r="W126">
            <v>0</v>
          </cell>
          <cell r="BI126">
            <v>16.100000000000001</v>
          </cell>
        </row>
        <row r="127">
          <cell r="B127" t="str">
            <v>Series 2011B</v>
          </cell>
          <cell r="D127">
            <v>1203010000</v>
          </cell>
          <cell r="F127">
            <v>100000</v>
          </cell>
          <cell r="I127">
            <v>46935</v>
          </cell>
          <cell r="N127">
            <v>40717</v>
          </cell>
          <cell r="P127">
            <v>40717</v>
          </cell>
          <cell r="Q127">
            <v>40756</v>
          </cell>
          <cell r="R127">
            <v>4.4999999999999998E-2</v>
          </cell>
          <cell r="S127">
            <v>4.4999999999999998E-2</v>
          </cell>
          <cell r="W127">
            <v>0</v>
          </cell>
          <cell r="BI127">
            <v>16.850000000000001</v>
          </cell>
        </row>
        <row r="128">
          <cell r="B128" t="str">
            <v>Series 2011B</v>
          </cell>
          <cell r="D128">
            <v>1203010000</v>
          </cell>
          <cell r="F128">
            <v>100000</v>
          </cell>
          <cell r="I128">
            <v>47300</v>
          </cell>
          <cell r="N128">
            <v>40717</v>
          </cell>
          <cell r="P128">
            <v>40717</v>
          </cell>
          <cell r="Q128">
            <v>40756</v>
          </cell>
          <cell r="R128">
            <v>4.4999999999999998E-2</v>
          </cell>
          <cell r="S128">
            <v>4.4999999999999998E-2</v>
          </cell>
          <cell r="W128">
            <v>0</v>
          </cell>
          <cell r="BI128">
            <v>17.7</v>
          </cell>
        </row>
        <row r="129">
          <cell r="B129" t="str">
            <v>Series 2011B</v>
          </cell>
          <cell r="D129">
            <v>1203010000</v>
          </cell>
          <cell r="F129">
            <v>100000</v>
          </cell>
          <cell r="I129">
            <v>47665</v>
          </cell>
          <cell r="N129">
            <v>40717</v>
          </cell>
          <cell r="P129">
            <v>40717</v>
          </cell>
          <cell r="Q129">
            <v>40756</v>
          </cell>
          <cell r="R129">
            <v>4.4999999999999998E-2</v>
          </cell>
          <cell r="S129">
            <v>4.4999999999999998E-2</v>
          </cell>
          <cell r="W129">
            <v>0</v>
          </cell>
          <cell r="BI129">
            <v>18.5</v>
          </cell>
        </row>
        <row r="130">
          <cell r="B130" t="str">
            <v>Series 2011B</v>
          </cell>
          <cell r="D130">
            <v>1203010000</v>
          </cell>
          <cell r="F130">
            <v>100000</v>
          </cell>
          <cell r="I130">
            <v>48030</v>
          </cell>
          <cell r="N130">
            <v>40717</v>
          </cell>
          <cell r="P130">
            <v>40717</v>
          </cell>
          <cell r="Q130">
            <v>40756</v>
          </cell>
          <cell r="R130">
            <v>4.4999999999999998E-2</v>
          </cell>
          <cell r="S130">
            <v>4.4999999999999998E-2</v>
          </cell>
          <cell r="W130">
            <v>0</v>
          </cell>
          <cell r="BI130">
            <v>19.350000000000001</v>
          </cell>
        </row>
        <row r="131">
          <cell r="B131" t="str">
            <v>Series 2011B</v>
          </cell>
          <cell r="D131">
            <v>1203010000</v>
          </cell>
          <cell r="F131">
            <v>100000</v>
          </cell>
          <cell r="I131">
            <v>48396</v>
          </cell>
          <cell r="N131">
            <v>40717</v>
          </cell>
          <cell r="P131">
            <v>40717</v>
          </cell>
          <cell r="Q131">
            <v>40756</v>
          </cell>
          <cell r="R131">
            <v>4.4999999999999998E-2</v>
          </cell>
          <cell r="S131">
            <v>4.4999999999999998E-2</v>
          </cell>
          <cell r="W131">
            <v>0</v>
          </cell>
          <cell r="BI131">
            <v>20.3</v>
          </cell>
        </row>
        <row r="132">
          <cell r="B132" t="str">
            <v>Series 2011B</v>
          </cell>
          <cell r="D132">
            <v>1203010000</v>
          </cell>
          <cell r="F132">
            <v>100000</v>
          </cell>
          <cell r="I132">
            <v>48761</v>
          </cell>
          <cell r="N132">
            <v>40717</v>
          </cell>
          <cell r="P132">
            <v>40717</v>
          </cell>
          <cell r="Q132">
            <v>40756</v>
          </cell>
          <cell r="R132">
            <v>4.4999999999999998E-2</v>
          </cell>
          <cell r="S132">
            <v>4.4999999999999998E-2</v>
          </cell>
          <cell r="W132">
            <v>0</v>
          </cell>
          <cell r="BI132">
            <v>21.25</v>
          </cell>
        </row>
        <row r="133">
          <cell r="B133" t="str">
            <v>Series 2012</v>
          </cell>
          <cell r="D133">
            <v>203010000</v>
          </cell>
          <cell r="F133">
            <v>5000</v>
          </cell>
          <cell r="I133">
            <v>41456</v>
          </cell>
          <cell r="N133">
            <v>41002</v>
          </cell>
          <cell r="P133">
            <v>41002</v>
          </cell>
          <cell r="Q133">
            <v>41091</v>
          </cell>
          <cell r="R133">
            <v>0.02</v>
          </cell>
          <cell r="S133">
            <v>3.8007935858924181E-3</v>
          </cell>
          <cell r="W133">
            <v>0</v>
          </cell>
          <cell r="BI133">
            <v>521</v>
          </cell>
        </row>
        <row r="134">
          <cell r="B134" t="str">
            <v>Series 2012</v>
          </cell>
          <cell r="D134">
            <v>203010000</v>
          </cell>
          <cell r="F134">
            <v>5000</v>
          </cell>
          <cell r="I134">
            <v>41821</v>
          </cell>
          <cell r="N134">
            <v>41002</v>
          </cell>
          <cell r="P134">
            <v>41002</v>
          </cell>
          <cell r="Q134">
            <v>41091</v>
          </cell>
          <cell r="R134">
            <v>0.03</v>
          </cell>
          <cell r="S134">
            <v>5.7002990974729991E-3</v>
          </cell>
          <cell r="W134">
            <v>0</v>
          </cell>
          <cell r="BI134">
            <v>531</v>
          </cell>
        </row>
        <row r="135">
          <cell r="B135" t="str">
            <v>Series 2012</v>
          </cell>
          <cell r="D135">
            <v>203010000</v>
          </cell>
          <cell r="F135">
            <v>5000</v>
          </cell>
          <cell r="I135">
            <v>42186</v>
          </cell>
          <cell r="N135">
            <v>41002</v>
          </cell>
          <cell r="P135">
            <v>41002</v>
          </cell>
          <cell r="Q135">
            <v>41091</v>
          </cell>
          <cell r="R135">
            <v>0.03</v>
          </cell>
          <cell r="S135">
            <v>8.6025948010332691E-3</v>
          </cell>
          <cell r="W135">
            <v>0</v>
          </cell>
          <cell r="BI135">
            <v>547</v>
          </cell>
        </row>
        <row r="136">
          <cell r="B136" t="str">
            <v>Series 2012</v>
          </cell>
          <cell r="D136">
            <v>203010000</v>
          </cell>
          <cell r="F136">
            <v>5000</v>
          </cell>
          <cell r="I136">
            <v>42552</v>
          </cell>
          <cell r="N136">
            <v>41002</v>
          </cell>
          <cell r="P136">
            <v>41002</v>
          </cell>
          <cell r="Q136">
            <v>41091</v>
          </cell>
          <cell r="R136">
            <v>0.04</v>
          </cell>
          <cell r="S136">
            <v>1.0201130666255437E-2</v>
          </cell>
          <cell r="W136">
            <v>0</v>
          </cell>
          <cell r="BI136">
            <v>563</v>
          </cell>
        </row>
        <row r="137">
          <cell r="B137" t="str">
            <v>Series 2012</v>
          </cell>
          <cell r="D137">
            <v>203010000</v>
          </cell>
          <cell r="F137">
            <v>5000</v>
          </cell>
          <cell r="I137">
            <v>42917</v>
          </cell>
          <cell r="N137">
            <v>41002</v>
          </cell>
          <cell r="P137">
            <v>41002</v>
          </cell>
          <cell r="Q137">
            <v>41091</v>
          </cell>
          <cell r="R137">
            <v>0.04</v>
          </cell>
          <cell r="S137">
            <v>1.180126069667764E-2</v>
          </cell>
          <cell r="W137">
            <v>0</v>
          </cell>
          <cell r="BI137">
            <v>586</v>
          </cell>
        </row>
        <row r="138">
          <cell r="B138" t="str">
            <v>Series 2012</v>
          </cell>
          <cell r="D138">
            <v>203010000</v>
          </cell>
          <cell r="F138">
            <v>5000</v>
          </cell>
          <cell r="I138">
            <v>43282</v>
          </cell>
          <cell r="N138">
            <v>41002</v>
          </cell>
          <cell r="P138">
            <v>41002</v>
          </cell>
          <cell r="Q138">
            <v>41091</v>
          </cell>
          <cell r="R138">
            <v>0.04</v>
          </cell>
          <cell r="S138">
            <v>1.5000582621704298E-2</v>
          </cell>
          <cell r="W138">
            <v>0</v>
          </cell>
          <cell r="BI138">
            <v>610</v>
          </cell>
        </row>
        <row r="139">
          <cell r="B139" t="str">
            <v>Series 2012</v>
          </cell>
          <cell r="D139">
            <v>203010000</v>
          </cell>
          <cell r="F139">
            <v>5000</v>
          </cell>
          <cell r="I139">
            <v>43647</v>
          </cell>
          <cell r="N139">
            <v>41002</v>
          </cell>
          <cell r="P139">
            <v>41002</v>
          </cell>
          <cell r="Q139">
            <v>41091</v>
          </cell>
          <cell r="R139">
            <v>0.04</v>
          </cell>
          <cell r="S139">
            <v>1.8100434340985648E-2</v>
          </cell>
          <cell r="W139">
            <v>0</v>
          </cell>
          <cell r="BI139">
            <v>634</v>
          </cell>
        </row>
        <row r="140">
          <cell r="B140" t="str">
            <v>Series 2012</v>
          </cell>
          <cell r="D140">
            <v>203010000</v>
          </cell>
          <cell r="F140">
            <v>5000</v>
          </cell>
          <cell r="I140">
            <v>44013</v>
          </cell>
          <cell r="N140">
            <v>41002</v>
          </cell>
          <cell r="P140">
            <v>41002</v>
          </cell>
          <cell r="Q140">
            <v>41091</v>
          </cell>
          <cell r="R140">
            <v>0.04</v>
          </cell>
          <cell r="S140">
            <v>2.0801199721917924E-2</v>
          </cell>
          <cell r="W140">
            <v>0</v>
          </cell>
          <cell r="BI140">
            <v>660</v>
          </cell>
        </row>
        <row r="141">
          <cell r="B141" t="str">
            <v>Series 2014</v>
          </cell>
          <cell r="D141">
            <v>203010000</v>
          </cell>
          <cell r="F141">
            <v>5000</v>
          </cell>
          <cell r="I141">
            <v>42186</v>
          </cell>
          <cell r="N141">
            <v>41792</v>
          </cell>
          <cell r="P141">
            <v>41792</v>
          </cell>
          <cell r="Q141">
            <v>42005</v>
          </cell>
          <cell r="R141">
            <v>1.9699999999999999E-2</v>
          </cell>
          <cell r="S141">
            <v>1.9699999999999999E-2</v>
          </cell>
          <cell r="W141">
            <v>0</v>
          </cell>
          <cell r="BI141">
            <v>391</v>
          </cell>
        </row>
        <row r="142">
          <cell r="B142" t="str">
            <v>Series 2014</v>
          </cell>
          <cell r="D142">
            <v>203010000</v>
          </cell>
          <cell r="F142">
            <v>5000</v>
          </cell>
          <cell r="I142">
            <v>42552</v>
          </cell>
          <cell r="N142">
            <v>41792</v>
          </cell>
          <cell r="P142">
            <v>41792</v>
          </cell>
          <cell r="Q142">
            <v>42005</v>
          </cell>
          <cell r="R142">
            <v>1.9699999999999999E-2</v>
          </cell>
          <cell r="S142">
            <v>1.9699999999999999E-2</v>
          </cell>
          <cell r="W142">
            <v>0</v>
          </cell>
          <cell r="BI142">
            <v>406</v>
          </cell>
        </row>
        <row r="143">
          <cell r="B143" t="str">
            <v>Series 2014</v>
          </cell>
          <cell r="D143">
            <v>203010000</v>
          </cell>
          <cell r="F143">
            <v>5000</v>
          </cell>
          <cell r="I143">
            <v>42917</v>
          </cell>
          <cell r="N143">
            <v>41792</v>
          </cell>
          <cell r="P143">
            <v>41792</v>
          </cell>
          <cell r="Q143">
            <v>42005</v>
          </cell>
          <cell r="R143">
            <v>1.9699999999999999E-2</v>
          </cell>
          <cell r="S143">
            <v>1.9699999999999999E-2</v>
          </cell>
          <cell r="W143">
            <v>0</v>
          </cell>
          <cell r="BI143">
            <v>414</v>
          </cell>
        </row>
        <row r="144">
          <cell r="B144" t="str">
            <v>Series 2014</v>
          </cell>
          <cell r="D144">
            <v>203010000</v>
          </cell>
          <cell r="F144">
            <v>5000</v>
          </cell>
          <cell r="I144">
            <v>43282</v>
          </cell>
          <cell r="N144">
            <v>41792</v>
          </cell>
          <cell r="P144">
            <v>41792</v>
          </cell>
          <cell r="Q144">
            <v>42005</v>
          </cell>
          <cell r="R144">
            <v>1.9699999999999999E-2</v>
          </cell>
          <cell r="S144">
            <v>1.9699999999999999E-2</v>
          </cell>
          <cell r="W144">
            <v>0</v>
          </cell>
          <cell r="BI144">
            <v>422</v>
          </cell>
        </row>
        <row r="145">
          <cell r="B145" t="str">
            <v>Series 2014</v>
          </cell>
          <cell r="D145">
            <v>203010000</v>
          </cell>
          <cell r="F145">
            <v>5000</v>
          </cell>
          <cell r="I145">
            <v>43647</v>
          </cell>
          <cell r="N145">
            <v>41792</v>
          </cell>
          <cell r="P145">
            <v>41792</v>
          </cell>
          <cell r="Q145">
            <v>42005</v>
          </cell>
          <cell r="R145">
            <v>1.9699999999999999E-2</v>
          </cell>
          <cell r="S145">
            <v>1.9699999999999999E-2</v>
          </cell>
          <cell r="W145">
            <v>0</v>
          </cell>
          <cell r="BI145">
            <v>431</v>
          </cell>
        </row>
        <row r="146">
          <cell r="B146" t="str">
            <v>Series 2014</v>
          </cell>
          <cell r="D146">
            <v>203010000</v>
          </cell>
          <cell r="F146">
            <v>5000</v>
          </cell>
          <cell r="I146">
            <v>44013</v>
          </cell>
          <cell r="N146">
            <v>41792</v>
          </cell>
          <cell r="P146">
            <v>41792</v>
          </cell>
          <cell r="Q146">
            <v>42005</v>
          </cell>
          <cell r="R146">
            <v>1.9699999999999999E-2</v>
          </cell>
          <cell r="S146">
            <v>1.9699999999999999E-2</v>
          </cell>
          <cell r="W146">
            <v>0</v>
          </cell>
          <cell r="BI146">
            <v>440</v>
          </cell>
        </row>
        <row r="147">
          <cell r="B147" t="str">
            <v>Series 2014</v>
          </cell>
          <cell r="D147">
            <v>203010000</v>
          </cell>
          <cell r="F147">
            <v>5000</v>
          </cell>
          <cell r="I147">
            <v>44378</v>
          </cell>
          <cell r="N147">
            <v>41792</v>
          </cell>
          <cell r="P147">
            <v>41792</v>
          </cell>
          <cell r="Q147">
            <v>42005</v>
          </cell>
          <cell r="R147">
            <v>1.9699999999999999E-2</v>
          </cell>
          <cell r="S147">
            <v>1.9699999999999999E-2</v>
          </cell>
          <cell r="W147">
            <v>0</v>
          </cell>
          <cell r="BI147">
            <v>448</v>
          </cell>
        </row>
        <row r="148">
          <cell r="B148" t="str">
            <v>Series 2014</v>
          </cell>
          <cell r="D148">
            <v>203010000</v>
          </cell>
          <cell r="F148">
            <v>5000</v>
          </cell>
          <cell r="I148">
            <v>44743</v>
          </cell>
          <cell r="N148">
            <v>41792</v>
          </cell>
          <cell r="P148">
            <v>41792</v>
          </cell>
          <cell r="Q148">
            <v>42005</v>
          </cell>
          <cell r="R148">
            <v>1.9699999999999999E-2</v>
          </cell>
          <cell r="S148">
            <v>1.9699999999999999E-2</v>
          </cell>
          <cell r="W148">
            <v>0</v>
          </cell>
          <cell r="BI148">
            <v>457</v>
          </cell>
        </row>
        <row r="149">
          <cell r="B149" t="str">
            <v>Series 2014</v>
          </cell>
          <cell r="D149">
            <v>203010000</v>
          </cell>
          <cell r="F149">
            <v>5000</v>
          </cell>
          <cell r="I149">
            <v>45108</v>
          </cell>
          <cell r="N149">
            <v>41792</v>
          </cell>
          <cell r="P149">
            <v>41792</v>
          </cell>
          <cell r="Q149">
            <v>42005</v>
          </cell>
          <cell r="R149">
            <v>1.9699999999999999E-2</v>
          </cell>
          <cell r="S149">
            <v>1.9699999999999999E-2</v>
          </cell>
          <cell r="W149">
            <v>0</v>
          </cell>
          <cell r="BI149">
            <v>467</v>
          </cell>
        </row>
        <row r="150">
          <cell r="B150" t="str">
            <v>Series 2014</v>
          </cell>
          <cell r="D150">
            <v>203010000</v>
          </cell>
          <cell r="F150">
            <v>5000</v>
          </cell>
          <cell r="I150">
            <v>45474</v>
          </cell>
          <cell r="N150">
            <v>41792</v>
          </cell>
          <cell r="P150">
            <v>41792</v>
          </cell>
          <cell r="Q150">
            <v>42005</v>
          </cell>
          <cell r="R150">
            <v>1.9699999999999999E-2</v>
          </cell>
          <cell r="S150">
            <v>1.9699999999999999E-2</v>
          </cell>
          <cell r="W150">
            <v>0</v>
          </cell>
          <cell r="BI150">
            <v>476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ize Your Loan Manager"/>
      <sheetName val="Loan Data"/>
      <sheetName val="Loan Amortization Table"/>
      <sheetName val="Summary Graph"/>
      <sheetName val="Macros"/>
      <sheetName val="Lock"/>
      <sheetName val="ChgLoan"/>
      <sheetName val="Intl Data Table"/>
    </sheetNames>
    <sheetDataSet>
      <sheetData sheetId="0"/>
      <sheetData sheetId="1">
        <row r="16">
          <cell r="F16">
            <v>1490000</v>
          </cell>
          <cell r="I16">
            <v>1.24E-2</v>
          </cell>
        </row>
        <row r="17">
          <cell r="F17">
            <v>38169</v>
          </cell>
        </row>
        <row r="18">
          <cell r="I18">
            <v>12</v>
          </cell>
        </row>
      </sheetData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.Sum"/>
      <sheetName val="Act.U"/>
      <sheetName val="Act.P"/>
      <sheetName val="Act.K"/>
      <sheetName val="Act.G"/>
      <sheetName val="Act.S"/>
    </sheetNames>
    <sheetDataSet>
      <sheetData sheetId="0">
        <row r="2">
          <cell r="O2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Map"/>
      <sheetName val="Map (list)"/>
      <sheetName val="Tasks"/>
      <sheetName val="Issues"/>
      <sheetName val="Flags"/>
      <sheetName val="ratio summary (BOT)"/>
      <sheetName val="USNH (BOT)"/>
      <sheetName val="UNH (BOT)"/>
      <sheetName val="PSU (BOT)"/>
      <sheetName val="KSC (BOT)"/>
      <sheetName val="GSC (BOT)"/>
      <sheetName val="NHPTV (BOT)"/>
      <sheetName val="SYS (BOT)"/>
      <sheetName val="UNA Schedule (BOT)"/>
      <sheetName val="Fast Facts (AFB)"/>
      <sheetName val="ratio summary (AFB)"/>
      <sheetName val="USNH (AFB Consolidated)"/>
      <sheetName val="USNH (AFB)"/>
      <sheetName val="UNH (AFB)"/>
      <sheetName val="PSU (AFB)"/>
      <sheetName val="KSC (AFB)"/>
      <sheetName val="GSC (AFB)"/>
      <sheetName val="NHPTV (AFB)"/>
      <sheetName val="SYS (AFB)"/>
      <sheetName val="UNA Schedule (AFB)"/>
      <sheetName val="FY12 OBUD alloc estimates"/>
      <sheetName val="original"/>
      <sheetName val="COA Resident_Non-Resident"/>
      <sheetName val="Summary Guidelines"/>
      <sheetName val="Assumptions and Parameters"/>
      <sheetName val="Summary (Variable UNH)"/>
      <sheetName val="Summary (Variable PSU)"/>
      <sheetName val="Summary (Variable KSC)"/>
      <sheetName val="Summary (Variable GSC)"/>
      <sheetName val="Summary (Base Model UNH)"/>
      <sheetName val="Summary (Base Model PSU)"/>
      <sheetName val="Summary (Base Model KSC)"/>
      <sheetName val="Summary (Base Model GSC)"/>
      <sheetName val="Guideline Summary (2)"/>
      <sheetName val="Guideline Summary"/>
      <sheetName val="Guideline Summary (3)"/>
      <sheetName val="Guideline"/>
      <sheetName val="BAS.USNH"/>
      <sheetName val="BAS.UNH"/>
      <sheetName val="BAS.PSU"/>
      <sheetName val="BAS.KSC"/>
      <sheetName val="BAS.GSC"/>
      <sheetName val="BAS.NHPTV"/>
      <sheetName val="BAS.SYS"/>
      <sheetName val="Tuition_FFTE_Discount"/>
      <sheetName val="Cost of Attend_Room Board Fee"/>
      <sheetName val="Simple DMA Calc (2)"/>
      <sheetName val="Salary-Educ.Gen"/>
      <sheetName val="Adj-N.USNH"/>
      <sheetName val="Adj-N.UNH"/>
      <sheetName val="Adj-N.PSU"/>
      <sheetName val="Adj-N.KSC"/>
      <sheetName val="Adj-N.GSC"/>
      <sheetName val="Adj-N.NHPTV"/>
      <sheetName val="Adj-N.SYS"/>
      <sheetName val="Adj-C.USNH"/>
      <sheetName val="Adj-C.UNH"/>
      <sheetName val="Adj-C.PSU"/>
      <sheetName val="Adj-C.KSC"/>
      <sheetName val="Adj-C.GSC"/>
      <sheetName val="Adj-C.NHPTV"/>
      <sheetName val="Adj-C.SYS"/>
      <sheetName val="Adj-B.USNH"/>
      <sheetName val="Adj-B.UNH"/>
      <sheetName val="Adj-B.PSU"/>
      <sheetName val="Adj-B.KSC"/>
      <sheetName val="Adj-B.GSC"/>
      <sheetName val="Adj-B.NHPTV"/>
      <sheetName val="Adj-B.SYS"/>
      <sheetName val="Adj.Reclass.CY"/>
      <sheetName val="Adj.Reclass.PY"/>
      <sheetName val="Proj.USNH"/>
      <sheetName val="Proj.UNH"/>
      <sheetName val="Proj.PSU"/>
      <sheetName val="Proj.KSC"/>
      <sheetName val="Proj.GSC"/>
      <sheetName val="Proj.NHPTV"/>
      <sheetName val="Proj.SYS"/>
      <sheetName val="Reformat.USNH"/>
      <sheetName val="Reformat.UNH"/>
      <sheetName val="Reformat.PSU"/>
      <sheetName val="Reformat.KSC"/>
      <sheetName val="Reformat.GSC"/>
      <sheetName val="Reformat.NHPTV"/>
      <sheetName val="Reformat.SYS"/>
      <sheetName val="Reformat.UNA"/>
      <sheetName val="Parameters Used"/>
      <sheetName val="WebI.UNH"/>
      <sheetName val="WebI.PSU"/>
      <sheetName val="WebI.KSC"/>
      <sheetName val="WebI.GSC"/>
      <sheetName val="WebI.NHPTV"/>
      <sheetName val="WebI.SYS"/>
      <sheetName val="WebI.UNA"/>
      <sheetName val="WebI.PREP. U_FUND_TYPE"/>
      <sheetName val="WebI.PREP. A_FUND_TYPE"/>
      <sheetName val="WebI.PREP. OTHER_FUND_TYPE"/>
      <sheetName val="Webi.PREP.NHPB"/>
      <sheetName val="Sheet1"/>
      <sheetName val="COA Graph of History"/>
      <sheetName val="Data for COA Graph of History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0.1</v>
          </cell>
          <cell r="D7">
            <v>0.05</v>
          </cell>
          <cell r="E7">
            <v>0.05</v>
          </cell>
          <cell r="F7">
            <v>0.1</v>
          </cell>
          <cell r="G7">
            <v>0.1</v>
          </cell>
          <cell r="H7">
            <v>0.05</v>
          </cell>
        </row>
        <row r="12">
          <cell r="C12">
            <v>100000</v>
          </cell>
          <cell r="D12">
            <v>50000</v>
          </cell>
          <cell r="E12">
            <v>50000</v>
          </cell>
          <cell r="F12">
            <v>10000</v>
          </cell>
          <cell r="G12">
            <v>50000</v>
          </cell>
          <cell r="H12">
            <v>25000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5.bin"/><Relationship Id="rId11" Type="http://schemas.openxmlformats.org/officeDocument/2006/relationships/drawing" Target="../drawings/drawing2.xml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BV167"/>
  <sheetViews>
    <sheetView tabSelected="1" topLeftCell="A44" zoomScale="80" zoomScaleNormal="80" workbookViewId="0">
      <selection activeCell="AX56" sqref="AX56"/>
    </sheetView>
  </sheetViews>
  <sheetFormatPr defaultColWidth="9.08984375" defaultRowHeight="14.5" outlineLevelRow="1" outlineLevelCol="1" x14ac:dyDescent="0.35"/>
  <cols>
    <col min="1" max="1" width="69.7265625" style="1" customWidth="1"/>
    <col min="2" max="2" width="13.81640625" style="2" hidden="1" customWidth="1"/>
    <col min="3" max="3" width="13.26953125" style="2" hidden="1" customWidth="1"/>
    <col min="4" max="4" width="15.08984375" style="5" hidden="1" customWidth="1"/>
    <col min="5" max="5" width="15.7265625" style="4" hidden="1" customWidth="1"/>
    <col min="6" max="6" width="14.81640625" style="3" hidden="1" customWidth="1"/>
    <col min="7" max="7" width="13.26953125" style="2" hidden="1" customWidth="1"/>
    <col min="8" max="8" width="16.08984375" style="1" hidden="1" customWidth="1" outlineLevel="1"/>
    <col min="9" max="9" width="14" style="1" hidden="1" customWidth="1" collapsed="1"/>
    <col min="10" max="10" width="15.26953125" style="1" hidden="1" customWidth="1"/>
    <col min="11" max="11" width="14.08984375" style="1" hidden="1" customWidth="1"/>
    <col min="12" max="12" width="13.7265625" style="1" hidden="1" customWidth="1"/>
    <col min="13" max="13" width="15.08984375" style="1" hidden="1" customWidth="1" outlineLevel="1"/>
    <col min="14" max="14" width="13.08984375" style="1" hidden="1" customWidth="1" collapsed="1"/>
    <col min="15" max="15" width="12.81640625" style="1" hidden="1" customWidth="1"/>
    <col min="16" max="16" width="12.36328125" style="1" hidden="1" customWidth="1"/>
    <col min="17" max="22" width="16.7265625" style="1" hidden="1" customWidth="1"/>
    <col min="23" max="23" width="13.81640625" style="2" hidden="1" customWidth="1"/>
    <col min="24" max="24" width="13.26953125" style="2" hidden="1" customWidth="1"/>
    <col min="25" max="31" width="16.7265625" style="1" hidden="1" customWidth="1"/>
    <col min="32" max="32" width="0" style="1" hidden="1" customWidth="1"/>
    <col min="33" max="34" width="14.7265625" style="2" hidden="1" customWidth="1" outlineLevel="1"/>
    <col min="35" max="35" width="13.81640625" style="1" hidden="1" customWidth="1" collapsed="1"/>
    <col min="36" max="36" width="13.81640625" style="1" hidden="1" customWidth="1"/>
    <col min="37" max="37" width="0" style="1" hidden="1" customWidth="1"/>
    <col min="38" max="38" width="14.81640625" style="6" hidden="1" customWidth="1"/>
    <col min="39" max="40" width="0" style="1" hidden="1" customWidth="1"/>
    <col min="41" max="41" width="16.08984375" style="146" hidden="1" customWidth="1" collapsed="1"/>
    <col min="42" max="45" width="0" style="1" hidden="1" customWidth="1"/>
    <col min="46" max="46" width="10.7265625" style="172" hidden="1" customWidth="1"/>
    <col min="47" max="47" width="10.36328125" style="172" customWidth="1"/>
    <col min="48" max="48" width="11.26953125" style="172" customWidth="1"/>
    <col min="49" max="49" width="9.81640625" style="172" customWidth="1"/>
    <col min="50" max="51" width="10.81640625" style="172" customWidth="1"/>
    <col min="52" max="52" width="11.08984375" style="172" customWidth="1"/>
    <col min="53" max="53" width="13.81640625" style="2" hidden="1" customWidth="1"/>
    <col min="54" max="57" width="0" style="1" hidden="1" customWidth="1"/>
    <col min="58" max="60" width="9.08984375" style="1"/>
    <col min="61" max="61" width="16.26953125" style="1" bestFit="1" customWidth="1"/>
    <col min="62" max="16384" width="9.08984375" style="1"/>
  </cols>
  <sheetData>
    <row r="1" spans="1:60" x14ac:dyDescent="0.35">
      <c r="B1" s="2" t="s">
        <v>113</v>
      </c>
      <c r="M1" s="1" t="s">
        <v>110</v>
      </c>
      <c r="AF1" s="1" t="str">
        <f ca="1">CONCATENATE(AF4," MYP")</f>
        <v>0 MYP</v>
      </c>
      <c r="AI1" s="1" t="str">
        <f ca="1">CONCATENATE(AI4," MYP")</f>
        <v>0 MYP</v>
      </c>
      <c r="AT1" s="235"/>
      <c r="AU1" s="235"/>
      <c r="AV1" s="235"/>
      <c r="AW1" s="235"/>
      <c r="AX1" s="235"/>
      <c r="AY1" s="235"/>
      <c r="AZ1" s="235"/>
    </row>
    <row r="2" spans="1:60" ht="45.75" customHeight="1" x14ac:dyDescent="0.25">
      <c r="B2" s="141" t="s">
        <v>105</v>
      </c>
      <c r="C2" s="141" t="s">
        <v>105</v>
      </c>
      <c r="D2" s="144" t="s">
        <v>105</v>
      </c>
      <c r="E2" s="143" t="s">
        <v>105</v>
      </c>
      <c r="F2" s="142" t="s">
        <v>105</v>
      </c>
      <c r="G2" s="141" t="s">
        <v>105</v>
      </c>
      <c r="H2" s="141" t="s">
        <v>105</v>
      </c>
      <c r="I2" s="141" t="s">
        <v>105</v>
      </c>
      <c r="J2" s="141" t="s">
        <v>105</v>
      </c>
      <c r="K2" s="141" t="s">
        <v>105</v>
      </c>
      <c r="L2" s="141" t="s">
        <v>105</v>
      </c>
      <c r="M2" s="1" t="s">
        <v>109</v>
      </c>
      <c r="N2" s="140" t="s">
        <v>108</v>
      </c>
      <c r="Q2" s="139" t="s">
        <v>107</v>
      </c>
      <c r="R2" s="139" t="s">
        <v>107</v>
      </c>
      <c r="S2" s="139" t="s">
        <v>107</v>
      </c>
      <c r="T2" s="139" t="s">
        <v>107</v>
      </c>
      <c r="U2" s="139" t="s">
        <v>107</v>
      </c>
      <c r="V2" s="138"/>
      <c r="W2" s="138" t="s">
        <v>106</v>
      </c>
      <c r="X2" s="138" t="s">
        <v>106</v>
      </c>
      <c r="Y2" s="138" t="s">
        <v>106</v>
      </c>
      <c r="Z2" s="138" t="s">
        <v>106</v>
      </c>
      <c r="AA2" s="138" t="s">
        <v>106</v>
      </c>
      <c r="AB2" s="138" t="s">
        <v>106</v>
      </c>
      <c r="AC2" s="138" t="s">
        <v>106</v>
      </c>
      <c r="AD2" s="138"/>
      <c r="AE2" s="138"/>
      <c r="AF2" s="1" t="str">
        <f ca="1">CONCATENATE(AF4," MYP")</f>
        <v>0 MYP</v>
      </c>
      <c r="AG2" s="138" t="s">
        <v>105</v>
      </c>
      <c r="AH2" s="138" t="s">
        <v>105</v>
      </c>
      <c r="AI2" s="1" t="str">
        <f ca="1">CONCATENATE(AI4," MYP")</f>
        <v>0 MYP</v>
      </c>
      <c r="AL2" s="1"/>
      <c r="AO2" s="180"/>
      <c r="AT2" s="236" t="s">
        <v>154</v>
      </c>
      <c r="AU2" s="236"/>
      <c r="AV2" s="236"/>
      <c r="AW2" s="236"/>
      <c r="AX2" s="236"/>
      <c r="AY2" s="236"/>
      <c r="AZ2" s="236"/>
      <c r="BA2" s="1"/>
    </row>
    <row r="3" spans="1:60" hidden="1" outlineLevel="1" x14ac:dyDescent="0.35">
      <c r="B3" s="123" t="s">
        <v>100</v>
      </c>
      <c r="C3" s="123" t="s">
        <v>100</v>
      </c>
      <c r="D3" s="127" t="s">
        <v>104</v>
      </c>
      <c r="E3" s="137" t="s">
        <v>103</v>
      </c>
      <c r="F3" s="125" t="s">
        <v>102</v>
      </c>
      <c r="G3" s="123" t="s">
        <v>99</v>
      </c>
      <c r="H3" s="123" t="s">
        <v>98</v>
      </c>
      <c r="I3" s="123" t="s">
        <v>98</v>
      </c>
      <c r="J3" s="123" t="s">
        <v>98</v>
      </c>
      <c r="K3" s="123" t="s">
        <v>98</v>
      </c>
      <c r="L3" s="123" t="s">
        <v>98</v>
      </c>
      <c r="M3" s="1" t="s">
        <v>101</v>
      </c>
      <c r="Q3" s="125" t="s">
        <v>99</v>
      </c>
      <c r="R3" s="123" t="s">
        <v>98</v>
      </c>
      <c r="S3" s="123" t="s">
        <v>98</v>
      </c>
      <c r="T3" s="123" t="s">
        <v>98</v>
      </c>
      <c r="U3" s="123" t="s">
        <v>98</v>
      </c>
      <c r="V3" s="123"/>
      <c r="W3" s="123" t="s">
        <v>100</v>
      </c>
      <c r="X3" s="123" t="s">
        <v>100</v>
      </c>
      <c r="Y3" s="125" t="s">
        <v>99</v>
      </c>
      <c r="Z3" s="123" t="s">
        <v>98</v>
      </c>
      <c r="AA3" s="123" t="s">
        <v>98</v>
      </c>
      <c r="AB3" s="123" t="s">
        <v>98</v>
      </c>
      <c r="AC3" s="123" t="s">
        <v>98</v>
      </c>
      <c r="AD3" s="123"/>
      <c r="AE3" s="123"/>
      <c r="AF3" s="1" t="str">
        <f ca="1">CONCATENATE(AF4," MYP")</f>
        <v>0 MYP</v>
      </c>
      <c r="AG3" s="123" t="s">
        <v>97</v>
      </c>
      <c r="AH3" s="123" t="s">
        <v>97</v>
      </c>
      <c r="AI3" s="1" t="str">
        <f ca="1">CONCATENATE(AI4," MYP")</f>
        <v>0 MYP</v>
      </c>
      <c r="AL3" s="1"/>
      <c r="AO3" s="172"/>
    </row>
    <row r="4" spans="1:60" hidden="1" outlineLevel="1" x14ac:dyDescent="0.35">
      <c r="B4" s="123" t="s">
        <v>95</v>
      </c>
      <c r="C4" s="123" t="s">
        <v>28</v>
      </c>
      <c r="D4" s="127" t="s">
        <v>94</v>
      </c>
      <c r="E4" s="126" t="s">
        <v>94</v>
      </c>
      <c r="F4" s="125" t="s">
        <v>94</v>
      </c>
      <c r="G4" s="123" t="s">
        <v>94</v>
      </c>
      <c r="H4" s="123" t="s">
        <v>94</v>
      </c>
      <c r="I4" s="123" t="s">
        <v>26</v>
      </c>
      <c r="J4" s="123" t="s">
        <v>25</v>
      </c>
      <c r="K4" s="123" t="s">
        <v>24</v>
      </c>
      <c r="L4" s="123" t="s">
        <v>23</v>
      </c>
      <c r="M4" s="1" t="s">
        <v>96</v>
      </c>
      <c r="Q4" s="123" t="s">
        <v>94</v>
      </c>
      <c r="R4" s="123" t="s">
        <v>26</v>
      </c>
      <c r="S4" s="123" t="s">
        <v>25</v>
      </c>
      <c r="T4" s="123" t="s">
        <v>24</v>
      </c>
      <c r="U4" s="123" t="s">
        <v>23</v>
      </c>
      <c r="V4" s="123"/>
      <c r="W4" s="123" t="s">
        <v>95</v>
      </c>
      <c r="X4" s="123" t="s">
        <v>28</v>
      </c>
      <c r="Y4" s="123" t="s">
        <v>94</v>
      </c>
      <c r="Z4" s="123" t="s">
        <v>26</v>
      </c>
      <c r="AA4" s="123" t="s">
        <v>25</v>
      </c>
      <c r="AB4" s="123" t="s">
        <v>24</v>
      </c>
      <c r="AC4" s="123" t="s">
        <v>23</v>
      </c>
      <c r="AD4" s="123"/>
      <c r="AE4" s="123"/>
      <c r="AF4" s="1" t="str">
        <f ca="1">CONCATENATE(AF4," MYP")</f>
        <v>0 MYP</v>
      </c>
      <c r="AG4" s="123" t="s">
        <v>26</v>
      </c>
      <c r="AH4" s="123" t="s">
        <v>25</v>
      </c>
      <c r="AI4" s="1" t="str">
        <f ca="1">CONCATENATE(AI4," MYP")</f>
        <v>0 MYP</v>
      </c>
      <c r="AL4" s="1"/>
      <c r="AO4" s="172"/>
    </row>
    <row r="5" spans="1:60" hidden="1" outlineLevel="1" x14ac:dyDescent="0.35">
      <c r="B5" s="123" t="s">
        <v>92</v>
      </c>
      <c r="C5" s="123" t="s">
        <v>92</v>
      </c>
      <c r="D5" s="127" t="s">
        <v>92</v>
      </c>
      <c r="E5" s="126" t="s">
        <v>90</v>
      </c>
      <c r="F5" s="125" t="s">
        <v>91</v>
      </c>
      <c r="G5" s="123" t="s">
        <v>91</v>
      </c>
      <c r="H5" s="123" t="s">
        <v>90</v>
      </c>
      <c r="I5" s="123" t="s">
        <v>90</v>
      </c>
      <c r="J5" s="123" t="s">
        <v>90</v>
      </c>
      <c r="K5" s="123" t="s">
        <v>90</v>
      </c>
      <c r="L5" s="123" t="s">
        <v>90</v>
      </c>
      <c r="M5" s="1" t="s">
        <v>93</v>
      </c>
      <c r="Q5" s="123" t="s">
        <v>91</v>
      </c>
      <c r="R5" s="123" t="s">
        <v>90</v>
      </c>
      <c r="S5" s="123" t="s">
        <v>90</v>
      </c>
      <c r="T5" s="123" t="s">
        <v>90</v>
      </c>
      <c r="U5" s="123" t="s">
        <v>90</v>
      </c>
      <c r="V5" s="123"/>
      <c r="W5" s="123" t="s">
        <v>92</v>
      </c>
      <c r="X5" s="123" t="s">
        <v>92</v>
      </c>
      <c r="Y5" s="123" t="s">
        <v>91</v>
      </c>
      <c r="Z5" s="123" t="s">
        <v>90</v>
      </c>
      <c r="AA5" s="123" t="s">
        <v>90</v>
      </c>
      <c r="AB5" s="123" t="s">
        <v>90</v>
      </c>
      <c r="AC5" s="123" t="s">
        <v>90</v>
      </c>
      <c r="AD5" s="123"/>
      <c r="AE5" s="123"/>
      <c r="AF5" s="1" t="str">
        <f ca="1">CONCATENATE(AF4," MYP")</f>
        <v>0 MYP MYP</v>
      </c>
      <c r="AG5" s="123" t="s">
        <v>89</v>
      </c>
      <c r="AH5" s="123" t="s">
        <v>89</v>
      </c>
      <c r="AI5" s="1" t="str">
        <f ca="1">CONCATENATE(AI4," MYP")</f>
        <v>0 MYP MYP</v>
      </c>
      <c r="AL5" s="1"/>
      <c r="AO5" s="172"/>
    </row>
    <row r="6" spans="1:60" hidden="1" outlineLevel="1" x14ac:dyDescent="0.35">
      <c r="B6" s="123" t="s">
        <v>87</v>
      </c>
      <c r="C6" s="123" t="s">
        <v>87</v>
      </c>
      <c r="D6" s="127" t="s">
        <v>87</v>
      </c>
      <c r="E6" s="126" t="s">
        <v>87</v>
      </c>
      <c r="F6" s="125" t="s">
        <v>87</v>
      </c>
      <c r="G6" s="123" t="s">
        <v>87</v>
      </c>
      <c r="H6" s="123" t="s">
        <v>87</v>
      </c>
      <c r="I6" s="123" t="s">
        <v>87</v>
      </c>
      <c r="J6" s="123" t="s">
        <v>87</v>
      </c>
      <c r="K6" s="123" t="s">
        <v>87</v>
      </c>
      <c r="L6" s="123" t="s">
        <v>87</v>
      </c>
      <c r="M6" s="1" t="s">
        <v>88</v>
      </c>
      <c r="Q6" s="123" t="s">
        <v>87</v>
      </c>
      <c r="R6" s="123" t="s">
        <v>87</v>
      </c>
      <c r="S6" s="123" t="s">
        <v>87</v>
      </c>
      <c r="T6" s="123" t="s">
        <v>87</v>
      </c>
      <c r="U6" s="123" t="s">
        <v>87</v>
      </c>
      <c r="V6" s="123"/>
      <c r="W6" s="123" t="s">
        <v>87</v>
      </c>
      <c r="X6" s="123" t="s">
        <v>87</v>
      </c>
      <c r="Y6" s="123" t="s">
        <v>87</v>
      </c>
      <c r="Z6" s="123" t="s">
        <v>87</v>
      </c>
      <c r="AA6" s="123" t="s">
        <v>87</v>
      </c>
      <c r="AB6" s="123" t="s">
        <v>87</v>
      </c>
      <c r="AC6" s="123" t="s">
        <v>87</v>
      </c>
      <c r="AD6" s="123"/>
      <c r="AE6" s="123"/>
      <c r="AF6" s="1" t="str">
        <f ca="1">CONCATENATE(AF4," MYP")</f>
        <v>0 MYP MYP</v>
      </c>
      <c r="AG6" s="123" t="s">
        <v>86</v>
      </c>
      <c r="AH6" s="123" t="s">
        <v>86</v>
      </c>
      <c r="AI6" s="1" t="str">
        <f ca="1">CONCATENATE(AI4," MYP")</f>
        <v>0 MYP MYP</v>
      </c>
      <c r="AL6" s="1"/>
      <c r="AO6" s="172"/>
    </row>
    <row r="7" spans="1:60" hidden="1" outlineLevel="1" x14ac:dyDescent="0.35">
      <c r="B7" s="123" t="s">
        <v>84</v>
      </c>
      <c r="C7" s="123" t="s">
        <v>84</v>
      </c>
      <c r="D7" s="126" t="s">
        <v>83</v>
      </c>
      <c r="E7" s="126" t="s">
        <v>83</v>
      </c>
      <c r="F7" s="126" t="s">
        <v>83</v>
      </c>
      <c r="G7" s="123" t="s">
        <v>83</v>
      </c>
      <c r="H7" s="123" t="s">
        <v>83</v>
      </c>
      <c r="I7" s="123" t="s">
        <v>83</v>
      </c>
      <c r="J7" s="123" t="s">
        <v>83</v>
      </c>
      <c r="K7" s="123" t="s">
        <v>83</v>
      </c>
      <c r="L7" s="123" t="s">
        <v>83</v>
      </c>
      <c r="M7" s="1" t="s">
        <v>85</v>
      </c>
      <c r="Q7" s="123" t="s">
        <v>83</v>
      </c>
      <c r="R7" s="123" t="s">
        <v>83</v>
      </c>
      <c r="S7" s="123" t="s">
        <v>83</v>
      </c>
      <c r="T7" s="123" t="s">
        <v>83</v>
      </c>
      <c r="U7" s="123" t="s">
        <v>83</v>
      </c>
      <c r="V7" s="123"/>
      <c r="W7" s="123" t="s">
        <v>84</v>
      </c>
      <c r="X7" s="123" t="s">
        <v>84</v>
      </c>
      <c r="Y7" s="123" t="s">
        <v>83</v>
      </c>
      <c r="Z7" s="123" t="s">
        <v>83</v>
      </c>
      <c r="AA7" s="123" t="s">
        <v>83</v>
      </c>
      <c r="AB7" s="123" t="s">
        <v>83</v>
      </c>
      <c r="AC7" s="123" t="s">
        <v>83</v>
      </c>
      <c r="AD7" s="123"/>
      <c r="AE7" s="123"/>
      <c r="AF7" s="1" t="str">
        <f ca="1">CONCATENATE(AF4," MYP")</f>
        <v>0 MYP MYP</v>
      </c>
      <c r="AG7" s="123" t="s">
        <v>82</v>
      </c>
      <c r="AH7" s="123" t="s">
        <v>82</v>
      </c>
      <c r="AI7" s="1" t="str">
        <f ca="1">CONCATENATE(AI4," MYP")</f>
        <v>0 MYP MYP</v>
      </c>
      <c r="AL7" s="1"/>
      <c r="AO7" s="172"/>
    </row>
    <row r="8" spans="1:60" hidden="1" outlineLevel="1" x14ac:dyDescent="0.35">
      <c r="B8" s="123" t="s">
        <v>80</v>
      </c>
      <c r="C8" s="123" t="s">
        <v>80</v>
      </c>
      <c r="D8" s="127" t="s">
        <v>80</v>
      </c>
      <c r="E8" s="126" t="s">
        <v>80</v>
      </c>
      <c r="F8" s="125" t="s">
        <v>80</v>
      </c>
      <c r="G8" s="123" t="s">
        <v>80</v>
      </c>
      <c r="H8" s="123" t="s">
        <v>80</v>
      </c>
      <c r="I8" s="123" t="s">
        <v>80</v>
      </c>
      <c r="J8" s="123" t="s">
        <v>80</v>
      </c>
      <c r="K8" s="123" t="s">
        <v>80</v>
      </c>
      <c r="L8" s="123" t="s">
        <v>80</v>
      </c>
      <c r="M8" s="1" t="s">
        <v>81</v>
      </c>
      <c r="Q8" s="123" t="s">
        <v>80</v>
      </c>
      <c r="R8" s="123" t="s">
        <v>80</v>
      </c>
      <c r="S8" s="123" t="s">
        <v>80</v>
      </c>
      <c r="T8" s="123" t="s">
        <v>80</v>
      </c>
      <c r="U8" s="123" t="s">
        <v>80</v>
      </c>
      <c r="V8" s="123"/>
      <c r="W8" s="123" t="s">
        <v>80</v>
      </c>
      <c r="X8" s="123" t="s">
        <v>80</v>
      </c>
      <c r="Y8" s="123" t="s">
        <v>80</v>
      </c>
      <c r="Z8" s="123" t="s">
        <v>80</v>
      </c>
      <c r="AA8" s="123" t="s">
        <v>80</v>
      </c>
      <c r="AB8" s="123" t="s">
        <v>80</v>
      </c>
      <c r="AC8" s="123" t="s">
        <v>80</v>
      </c>
      <c r="AD8" s="123"/>
      <c r="AE8" s="123"/>
      <c r="AF8" s="1" t="str">
        <f ca="1">CONCATENATE(AF4," MYP")</f>
        <v>0 MYP MYP</v>
      </c>
      <c r="AG8" s="123" t="s">
        <v>80</v>
      </c>
      <c r="AH8" s="123" t="s">
        <v>80</v>
      </c>
      <c r="AI8" s="1" t="str">
        <f ca="1">CONCATENATE(AI4," MYP")</f>
        <v>0 MYP MYP</v>
      </c>
      <c r="AL8" s="1"/>
      <c r="AO8" s="172"/>
    </row>
    <row r="9" spans="1:60" hidden="1" outlineLevel="1" x14ac:dyDescent="0.35">
      <c r="B9" s="123" t="s">
        <v>78</v>
      </c>
      <c r="C9" s="123" t="s">
        <v>78</v>
      </c>
      <c r="D9" s="127" t="s">
        <v>78</v>
      </c>
      <c r="E9" s="126" t="s">
        <v>78</v>
      </c>
      <c r="F9" s="125" t="s">
        <v>78</v>
      </c>
      <c r="G9" s="123" t="s">
        <v>78</v>
      </c>
      <c r="H9" s="123" t="s">
        <v>78</v>
      </c>
      <c r="I9" s="123" t="s">
        <v>78</v>
      </c>
      <c r="J9" s="123" t="s">
        <v>78</v>
      </c>
      <c r="K9" s="123" t="s">
        <v>78</v>
      </c>
      <c r="L9" s="123" t="s">
        <v>78</v>
      </c>
      <c r="M9" s="1" t="s">
        <v>79</v>
      </c>
      <c r="Q9" s="123" t="s">
        <v>78</v>
      </c>
      <c r="R9" s="123" t="s">
        <v>78</v>
      </c>
      <c r="S9" s="123" t="s">
        <v>78</v>
      </c>
      <c r="T9" s="123" t="s">
        <v>78</v>
      </c>
      <c r="U9" s="123" t="s">
        <v>78</v>
      </c>
      <c r="V9" s="123"/>
      <c r="W9" s="123" t="s">
        <v>78</v>
      </c>
      <c r="X9" s="123" t="s">
        <v>78</v>
      </c>
      <c r="Y9" s="123" t="s">
        <v>78</v>
      </c>
      <c r="Z9" s="123" t="s">
        <v>78</v>
      </c>
      <c r="AA9" s="123" t="s">
        <v>78</v>
      </c>
      <c r="AB9" s="123" t="s">
        <v>78</v>
      </c>
      <c r="AC9" s="123" t="s">
        <v>78</v>
      </c>
      <c r="AD9" s="123"/>
      <c r="AE9" s="123"/>
      <c r="AF9" s="1" t="str">
        <f ca="1">CONCATENATE(AF4," MYP")</f>
        <v>0 MYP MYP</v>
      </c>
      <c r="AG9" s="123" t="s">
        <v>78</v>
      </c>
      <c r="AH9" s="123" t="s">
        <v>78</v>
      </c>
      <c r="AI9" s="1" t="str">
        <f ca="1">CONCATENATE(AI4," MYP")</f>
        <v>0 MYP MYP</v>
      </c>
      <c r="AL9" s="1"/>
      <c r="AO9" s="172"/>
    </row>
    <row r="10" spans="1:60" hidden="1" outlineLevel="1" x14ac:dyDescent="0.35">
      <c r="B10" s="123" t="s">
        <v>76</v>
      </c>
      <c r="C10" s="123" t="s">
        <v>76</v>
      </c>
      <c r="D10" s="127" t="s">
        <v>76</v>
      </c>
      <c r="E10" s="126" t="s">
        <v>75</v>
      </c>
      <c r="F10" s="125" t="s">
        <v>76</v>
      </c>
      <c r="G10" s="123" t="s">
        <v>76</v>
      </c>
      <c r="H10" s="123" t="s">
        <v>75</v>
      </c>
      <c r="I10" s="123" t="s">
        <v>75</v>
      </c>
      <c r="J10" s="123" t="s">
        <v>75</v>
      </c>
      <c r="K10" s="123" t="s">
        <v>75</v>
      </c>
      <c r="L10" s="123" t="s">
        <v>75</v>
      </c>
      <c r="M10" s="1" t="s">
        <v>77</v>
      </c>
      <c r="Q10" s="125" t="s">
        <v>76</v>
      </c>
      <c r="R10" s="123" t="s">
        <v>75</v>
      </c>
      <c r="S10" s="123" t="s">
        <v>75</v>
      </c>
      <c r="T10" s="123" t="s">
        <v>75</v>
      </c>
      <c r="U10" s="123" t="s">
        <v>75</v>
      </c>
      <c r="V10" s="123"/>
      <c r="W10" s="123" t="s">
        <v>76</v>
      </c>
      <c r="X10" s="123" t="s">
        <v>76</v>
      </c>
      <c r="Y10" s="125" t="s">
        <v>76</v>
      </c>
      <c r="Z10" s="123" t="s">
        <v>75</v>
      </c>
      <c r="AA10" s="123" t="s">
        <v>75</v>
      </c>
      <c r="AB10" s="123" t="s">
        <v>75</v>
      </c>
      <c r="AC10" s="123" t="s">
        <v>75</v>
      </c>
      <c r="AD10" s="123"/>
      <c r="AE10" s="123"/>
      <c r="AF10" s="1" t="str">
        <f ca="1">CONCATENATE(AF4," MYP")</f>
        <v>0 MYP MYP</v>
      </c>
      <c r="AG10" s="123" t="s">
        <v>75</v>
      </c>
      <c r="AH10" s="123" t="s">
        <v>75</v>
      </c>
      <c r="AI10" s="1" t="str">
        <f ca="1">CONCATENATE(AI4," MYP")</f>
        <v>0 MYP MYP</v>
      </c>
      <c r="AL10" s="1"/>
      <c r="AO10" s="172"/>
    </row>
    <row r="11" spans="1:60" hidden="1" outlineLevel="1" x14ac:dyDescent="0.35">
      <c r="B11" s="123" t="s">
        <v>73</v>
      </c>
      <c r="C11" s="123" t="s">
        <v>73</v>
      </c>
      <c r="D11" s="127" t="s">
        <v>73</v>
      </c>
      <c r="E11" s="126" t="s">
        <v>73</v>
      </c>
      <c r="F11" s="125" t="s">
        <v>73</v>
      </c>
      <c r="G11" s="123" t="s">
        <v>73</v>
      </c>
      <c r="H11" s="123" t="s">
        <v>73</v>
      </c>
      <c r="I11" s="123" t="s">
        <v>73</v>
      </c>
      <c r="J11" s="123" t="s">
        <v>73</v>
      </c>
      <c r="K11" s="123" t="s">
        <v>73</v>
      </c>
      <c r="L11" s="123" t="s">
        <v>73</v>
      </c>
      <c r="M11" s="1" t="s">
        <v>74</v>
      </c>
      <c r="Q11" s="123" t="s">
        <v>73</v>
      </c>
      <c r="R11" s="123" t="s">
        <v>73</v>
      </c>
      <c r="S11" s="123" t="s">
        <v>73</v>
      </c>
      <c r="T11" s="123" t="s">
        <v>73</v>
      </c>
      <c r="U11" s="123" t="s">
        <v>73</v>
      </c>
      <c r="V11" s="123"/>
      <c r="W11" s="123" t="s">
        <v>73</v>
      </c>
      <c r="X11" s="123" t="s">
        <v>73</v>
      </c>
      <c r="Y11" s="123" t="s">
        <v>73</v>
      </c>
      <c r="Z11" s="123" t="s">
        <v>73</v>
      </c>
      <c r="AA11" s="123" t="s">
        <v>73</v>
      </c>
      <c r="AB11" s="123" t="s">
        <v>73</v>
      </c>
      <c r="AC11" s="123" t="s">
        <v>73</v>
      </c>
      <c r="AD11" s="123"/>
      <c r="AE11" s="123"/>
      <c r="AF11" s="1" t="str">
        <f ca="1">CONCATENATE(AF4," MYP")</f>
        <v>0 MYP MYP</v>
      </c>
      <c r="AG11" s="123"/>
      <c r="AH11" s="123"/>
      <c r="AI11" s="1" t="str">
        <f ca="1">CONCATENATE(AI4," MYP")</f>
        <v>0 MYP MYP</v>
      </c>
      <c r="AL11" s="1"/>
      <c r="AO11" s="172"/>
    </row>
    <row r="12" spans="1:60" hidden="1" outlineLevel="1" x14ac:dyDescent="0.35">
      <c r="D12" s="127"/>
      <c r="E12" s="126"/>
      <c r="F12" s="125"/>
      <c r="H12" s="123"/>
      <c r="I12" s="123"/>
      <c r="J12" s="123"/>
      <c r="K12" s="123"/>
      <c r="L12" s="123"/>
      <c r="Q12" s="123"/>
      <c r="R12" s="123"/>
      <c r="S12" s="123"/>
      <c r="T12" s="123"/>
      <c r="U12" s="123"/>
      <c r="V12" s="123"/>
      <c r="Y12" s="123"/>
      <c r="Z12" s="123"/>
      <c r="AA12" s="123"/>
      <c r="AB12" s="123"/>
      <c r="AC12" s="123"/>
      <c r="AD12" s="123"/>
      <c r="AE12" s="123"/>
      <c r="AF12" s="1" t="str">
        <f ca="1">CONCATENATE(AF4," MYP")</f>
        <v>0 MYP MYP</v>
      </c>
      <c r="AG12" s="123" t="s">
        <v>72</v>
      </c>
      <c r="AH12" s="123" t="s">
        <v>71</v>
      </c>
      <c r="AI12" s="1" t="str">
        <f ca="1">CONCATENATE(AI4," MYP")</f>
        <v>0 MYP MYP</v>
      </c>
      <c r="AL12" s="1"/>
      <c r="AO12" s="172"/>
    </row>
    <row r="13" spans="1:60" ht="32.25" customHeight="1" collapsed="1" x14ac:dyDescent="0.4">
      <c r="A13" s="145" t="s">
        <v>111</v>
      </c>
      <c r="B13" s="130" t="s">
        <v>61</v>
      </c>
      <c r="C13" s="129" t="s">
        <v>60</v>
      </c>
      <c r="D13" s="135" t="s">
        <v>70</v>
      </c>
      <c r="E13" s="134" t="s">
        <v>69</v>
      </c>
      <c r="F13" s="133" t="s">
        <v>68</v>
      </c>
      <c r="G13" s="129" t="s">
        <v>67</v>
      </c>
      <c r="H13" s="129" t="s">
        <v>66</v>
      </c>
      <c r="I13" s="132" t="s">
        <v>65</v>
      </c>
      <c r="J13" s="132" t="s">
        <v>64</v>
      </c>
      <c r="K13" s="132" t="s">
        <v>63</v>
      </c>
      <c r="L13" s="132" t="s">
        <v>62</v>
      </c>
      <c r="Q13" s="131" t="str">
        <f>G13</f>
        <v>FY18 P2 Proj</v>
      </c>
      <c r="R13" s="128" t="str">
        <f>CONCATENATE(R4," MYP")</f>
        <v>FY19 MYP</v>
      </c>
      <c r="S13" s="128" t="str">
        <f>CONCATENATE(S4," MYP")</f>
        <v>FY20 MYP</v>
      </c>
      <c r="T13" s="128" t="str">
        <f>CONCATENATE(T4," MYP")</f>
        <v>FY21 MYP</v>
      </c>
      <c r="U13" s="128" t="str">
        <f>CONCATENATE(U4," MYP")</f>
        <v>FY22 MYP</v>
      </c>
      <c r="V13" s="128"/>
      <c r="W13" s="130" t="s">
        <v>61</v>
      </c>
      <c r="X13" s="129" t="s">
        <v>60</v>
      </c>
      <c r="Y13" s="128" t="str">
        <f>CONCATENATE(Y4," MYP")</f>
        <v>FY18 MYP</v>
      </c>
      <c r="Z13" s="128" t="str">
        <f>CONCATENATE(Z4," MYP")</f>
        <v>FY19 MYP</v>
      </c>
      <c r="AA13" s="128" t="str">
        <f>CONCATENATE(AA4," MYP")</f>
        <v>FY20 MYP</v>
      </c>
      <c r="AB13" s="128" t="str">
        <f>CONCATENATE(AB4," MYP")</f>
        <v>FY21 MYP</v>
      </c>
      <c r="AC13" s="128" t="str">
        <f>CONCATENATE(AC4," MYP")</f>
        <v>FY22 MYP</v>
      </c>
      <c r="AD13" s="128"/>
      <c r="AE13" s="128"/>
      <c r="AF13" s="128" t="str">
        <f ca="1">CONCATENATE(AF4," MYP")</f>
        <v>0 MYP MYP</v>
      </c>
      <c r="AG13" s="128" t="str">
        <f>CONCATENATE(AG4," MYP")</f>
        <v>FY19 MYP</v>
      </c>
      <c r="AH13" s="128" t="str">
        <f>CONCATENATE(AH4," MYP")</f>
        <v>FY20 MYP</v>
      </c>
      <c r="AI13" s="128" t="str">
        <f ca="1">CONCATENATE(AI4," MYP")</f>
        <v>0 MYP MYP</v>
      </c>
      <c r="AL13" s="1" t="s">
        <v>114</v>
      </c>
      <c r="AM13" s="1" t="s">
        <v>115</v>
      </c>
      <c r="AN13" s="1" t="s">
        <v>116</v>
      </c>
      <c r="AO13" s="173" t="s">
        <v>112</v>
      </c>
      <c r="AP13" s="1" t="s">
        <v>117</v>
      </c>
      <c r="AQ13" s="1" t="s">
        <v>24</v>
      </c>
      <c r="AR13" s="1" t="s">
        <v>23</v>
      </c>
      <c r="AT13" s="173" t="str">
        <f>B13</f>
        <v>FY16 Actuals</v>
      </c>
      <c r="AU13" s="173" t="str">
        <f>C13</f>
        <v>FY17 Actuals</v>
      </c>
      <c r="AV13" s="173" t="s">
        <v>155</v>
      </c>
      <c r="AW13" s="173" t="s">
        <v>118</v>
      </c>
      <c r="AX13" s="173" t="s">
        <v>119</v>
      </c>
      <c r="AY13" s="173" t="s">
        <v>120</v>
      </c>
      <c r="AZ13" s="173" t="s">
        <v>121</v>
      </c>
      <c r="BA13" s="2" t="s">
        <v>126</v>
      </c>
      <c r="BB13" s="11" t="s">
        <v>123</v>
      </c>
      <c r="BC13" s="11" t="s">
        <v>124</v>
      </c>
      <c r="BD13" s="11" t="s">
        <v>125</v>
      </c>
      <c r="BE13" s="11"/>
      <c r="BF13" s="11"/>
      <c r="BG13" s="11"/>
      <c r="BH13" s="11"/>
    </row>
    <row r="14" spans="1:60" ht="0.75" customHeight="1" x14ac:dyDescent="0.35">
      <c r="D14" s="127"/>
      <c r="E14" s="126"/>
      <c r="F14" s="125"/>
      <c r="H14" s="123"/>
      <c r="I14" s="124"/>
      <c r="J14" s="123"/>
      <c r="K14" s="123"/>
      <c r="L14" s="123"/>
      <c r="Q14" s="123"/>
      <c r="R14" s="123"/>
      <c r="S14" s="123"/>
      <c r="T14" s="123"/>
      <c r="U14" s="123"/>
      <c r="V14" s="123"/>
      <c r="Y14" s="123"/>
      <c r="Z14" s="123"/>
      <c r="AA14" s="123"/>
      <c r="AB14" s="123"/>
      <c r="AC14" s="123"/>
      <c r="AD14" s="123"/>
      <c r="AE14" s="123"/>
      <c r="AG14" s="123"/>
      <c r="AH14" s="123"/>
      <c r="AL14" s="1"/>
      <c r="AO14" s="172"/>
    </row>
    <row r="15" spans="1:60" x14ac:dyDescent="0.35">
      <c r="A15" s="112" t="s">
        <v>129</v>
      </c>
      <c r="B15" s="111">
        <v>27899851</v>
      </c>
      <c r="C15" s="111">
        <v>28115568.5</v>
      </c>
      <c r="D15" s="94">
        <v>29266325.060000002</v>
      </c>
      <c r="E15" s="93">
        <v>29154000</v>
      </c>
      <c r="F15" s="92">
        <v>28729322.22682951</v>
      </c>
      <c r="G15" s="111">
        <v>28500827.234826751</v>
      </c>
      <c r="H15" s="2">
        <v>29199200</v>
      </c>
      <c r="I15" s="2">
        <f>30617520</f>
        <v>30617520</v>
      </c>
      <c r="J15" s="2">
        <v>32286400</v>
      </c>
      <c r="K15" s="2">
        <v>33260610</v>
      </c>
      <c r="L15" s="2">
        <v>35414800</v>
      </c>
      <c r="Q15" s="2">
        <v>28500827.234826751</v>
      </c>
      <c r="R15" s="2">
        <v>30617520</v>
      </c>
      <c r="S15" s="2">
        <v>32286400</v>
      </c>
      <c r="T15" s="2">
        <v>33260610</v>
      </c>
      <c r="U15" s="2">
        <v>35414800</v>
      </c>
      <c r="V15" s="2"/>
      <c r="W15" s="111">
        <v>0</v>
      </c>
      <c r="X15" s="111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/>
      <c r="AE15" s="2"/>
      <c r="AF15" s="80"/>
      <c r="AG15" s="2">
        <v>31131963.091558691</v>
      </c>
      <c r="AH15" s="2">
        <v>32705225.603447296</v>
      </c>
      <c r="AI15" s="122"/>
      <c r="AL15" s="1"/>
      <c r="AO15" s="172">
        <v>-1</v>
      </c>
      <c r="AP15" s="205">
        <f>AO15-0.5</f>
        <v>-1.5</v>
      </c>
      <c r="AQ15" s="205">
        <f t="shared" ref="AQ15:AR15" si="0">AP15</f>
        <v>-1.5</v>
      </c>
      <c r="AR15" s="205">
        <f t="shared" si="0"/>
        <v>-1.5</v>
      </c>
      <c r="AT15" s="216">
        <f>(B15/1000000)+AL15</f>
        <v>27.899851000000002</v>
      </c>
      <c r="AU15" s="216">
        <f>(C15/1000000)+AM15</f>
        <v>28.115568499999998</v>
      </c>
      <c r="AV15" s="216">
        <v>28.3</v>
      </c>
      <c r="AW15" s="216">
        <f>(I15/1000000)+AO15</f>
        <v>29.617519999999999</v>
      </c>
      <c r="AX15" s="216">
        <f>(J15/1000000)+AP15</f>
        <v>30.7864</v>
      </c>
      <c r="AY15" s="216">
        <f>(K15/1000000)+AQ15</f>
        <v>31.76061</v>
      </c>
      <c r="AZ15" s="216">
        <f>(L15/1000000)+AR15</f>
        <v>33.9148</v>
      </c>
      <c r="BA15" s="215">
        <f>AW15/AV15-1</f>
        <v>4.6555477031801962E-2</v>
      </c>
      <c r="BB15" s="215">
        <f>AX15/AW15-1</f>
        <v>3.9465829684592224E-2</v>
      </c>
      <c r="BC15" s="215">
        <f t="shared" ref="BC15:BE15" si="1">AY15/AX15-1</f>
        <v>3.1644167554504499E-2</v>
      </c>
      <c r="BD15" s="215">
        <f t="shared" si="1"/>
        <v>6.7825838357638668E-2</v>
      </c>
      <c r="BE15" s="215">
        <f t="shared" si="1"/>
        <v>-0.99862728139243628</v>
      </c>
    </row>
    <row r="16" spans="1:60" x14ac:dyDescent="0.35">
      <c r="A16" s="112" t="s">
        <v>130</v>
      </c>
      <c r="B16" s="111">
        <v>34184656.25</v>
      </c>
      <c r="C16" s="111">
        <v>35376010.75</v>
      </c>
      <c r="D16" s="94">
        <v>38330515.539999999</v>
      </c>
      <c r="E16" s="93">
        <v>38769120</v>
      </c>
      <c r="F16" s="92">
        <v>37030525.723353498</v>
      </c>
      <c r="G16" s="111">
        <v>37059255.788827799</v>
      </c>
      <c r="H16" s="2">
        <v>37326640</v>
      </c>
      <c r="I16" s="2">
        <f>40095000</f>
        <v>40095000</v>
      </c>
      <c r="J16" s="2">
        <v>42973200</v>
      </c>
      <c r="K16" s="2">
        <v>45879680</v>
      </c>
      <c r="L16" s="2">
        <v>49465080</v>
      </c>
      <c r="Q16" s="2">
        <v>37059255.788827799</v>
      </c>
      <c r="R16" s="2">
        <v>40095000</v>
      </c>
      <c r="S16" s="2">
        <v>42973200</v>
      </c>
      <c r="T16" s="2">
        <v>45879680</v>
      </c>
      <c r="U16" s="2">
        <v>49465080</v>
      </c>
      <c r="V16" s="2"/>
      <c r="W16" s="111">
        <v>0</v>
      </c>
      <c r="X16" s="111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/>
      <c r="AE16" s="2"/>
      <c r="AF16" s="80"/>
      <c r="AG16" s="2">
        <v>42147632.736000583</v>
      </c>
      <c r="AH16" s="2">
        <v>45172050.940235071</v>
      </c>
      <c r="AL16" s="1"/>
      <c r="AO16" s="172">
        <v>-1.4</v>
      </c>
      <c r="AP16" s="205">
        <f>AO16-1.5</f>
        <v>-2.9</v>
      </c>
      <c r="AQ16" s="205">
        <f>AP16-1</f>
        <v>-3.9</v>
      </c>
      <c r="AR16" s="205">
        <f>AQ16-2+0.2</f>
        <v>-5.7</v>
      </c>
      <c r="AT16" s="221">
        <f t="shared" ref="AT16:AT49" si="2">(B16/1000000)+AL16</f>
        <v>34.184656250000003</v>
      </c>
      <c r="AU16" s="221">
        <f t="shared" ref="AU16:AU49" si="3">(C16/1000000)+AM16</f>
        <v>35.376010749999999</v>
      </c>
      <c r="AV16" s="221">
        <v>36.700000000000003</v>
      </c>
      <c r="AW16" s="221">
        <f t="shared" ref="AW16:AW49" si="4">(I16/1000000)+AO16</f>
        <v>38.695</v>
      </c>
      <c r="AX16" s="221">
        <f t="shared" ref="AX16:AX49" si="5">(J16/1000000)+AP16</f>
        <v>40.0732</v>
      </c>
      <c r="AY16" s="221">
        <f t="shared" ref="AY16:AY49" si="6">(K16/1000000)+AQ16</f>
        <v>41.979680000000002</v>
      </c>
      <c r="AZ16" s="221">
        <f t="shared" ref="AZ16:AZ49" si="7">(L16/1000000)+AR16</f>
        <v>43.765079999999998</v>
      </c>
      <c r="BA16" s="215">
        <f>AW16/AV16-1</f>
        <v>5.4359673024523048E-2</v>
      </c>
      <c r="BB16" s="215">
        <f>AX16/AW16-1</f>
        <v>3.56170047809794E-2</v>
      </c>
      <c r="BC16" s="215">
        <f t="shared" ref="BC16" si="8">AY16/AX16-1</f>
        <v>4.7574937863709366E-2</v>
      </c>
      <c r="BD16" s="215">
        <f t="shared" ref="BD16" si="9">AZ16/AY16-1</f>
        <v>4.2530100277086369E-2</v>
      </c>
      <c r="BE16" s="215">
        <f t="shared" ref="BE16" si="10">BA16/AZ16-1</f>
        <v>-0.99875792131478969</v>
      </c>
    </row>
    <row r="17" spans="1:62" x14ac:dyDescent="0.35">
      <c r="A17" s="112" t="s">
        <v>131</v>
      </c>
      <c r="B17" s="111">
        <v>3111808.98</v>
      </c>
      <c r="C17" s="111">
        <v>2913453.75</v>
      </c>
      <c r="D17" s="94">
        <v>2984840.14</v>
      </c>
      <c r="E17" s="93">
        <v>2984840.14</v>
      </c>
      <c r="F17" s="92">
        <v>2782406.7127290559</v>
      </c>
      <c r="G17" s="111">
        <v>2961827.8632195597</v>
      </c>
      <c r="H17" s="2">
        <v>2984840.14</v>
      </c>
      <c r="I17" s="2">
        <v>3059461.1435000002</v>
      </c>
      <c r="J17" s="2">
        <v>3135947.6720874994</v>
      </c>
      <c r="K17" s="2">
        <v>3214346.3638896868</v>
      </c>
      <c r="L17" s="2">
        <v>3294705.0229869289</v>
      </c>
      <c r="Q17" s="2">
        <v>2961827.8632195597</v>
      </c>
      <c r="R17" s="2">
        <v>3059461.1435000002</v>
      </c>
      <c r="S17" s="2">
        <v>3135947.6720874994</v>
      </c>
      <c r="T17" s="2">
        <v>3214346.3638896868</v>
      </c>
      <c r="U17" s="2">
        <v>3294705.0229869289</v>
      </c>
      <c r="V17" s="2"/>
      <c r="W17" s="111">
        <v>0</v>
      </c>
      <c r="X17" s="111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/>
      <c r="AE17" s="2"/>
      <c r="AF17" s="80"/>
      <c r="AG17" s="2">
        <v>3335040</v>
      </c>
      <c r="AH17" s="2">
        <v>3418560</v>
      </c>
      <c r="AO17" s="172">
        <v>-0.3</v>
      </c>
      <c r="AP17" s="205">
        <f t="shared" ref="AP17:AR17" si="11">AO17</f>
        <v>-0.3</v>
      </c>
      <c r="AQ17" s="205">
        <f t="shared" si="11"/>
        <v>-0.3</v>
      </c>
      <c r="AR17" s="205">
        <f t="shared" si="11"/>
        <v>-0.3</v>
      </c>
      <c r="AT17" s="221">
        <f t="shared" si="2"/>
        <v>3.1118089800000002</v>
      </c>
      <c r="AU17" s="221">
        <f t="shared" si="3"/>
        <v>2.91345375</v>
      </c>
      <c r="AV17" s="221">
        <v>2.7</v>
      </c>
      <c r="AW17" s="221">
        <f t="shared" si="4"/>
        <v>2.7594611435000003</v>
      </c>
      <c r="AX17" s="221">
        <f t="shared" si="5"/>
        <v>2.8359476720874994</v>
      </c>
      <c r="AY17" s="221">
        <f t="shared" si="6"/>
        <v>2.9143463638896869</v>
      </c>
      <c r="AZ17" s="221">
        <f t="shared" si="7"/>
        <v>2.994705022986929</v>
      </c>
      <c r="BA17" s="215">
        <f t="shared" ref="BA17:BA19" si="12">AW17/AV17-1</f>
        <v>2.2022645740740865E-2</v>
      </c>
      <c r="BB17" s="215">
        <f t="shared" ref="BB17:BB19" si="13">AX17/AW17-1</f>
        <v>2.7717921945618063E-2</v>
      </c>
      <c r="BC17" s="215">
        <f t="shared" ref="BC17:BC19" si="14">AY17/AX17-1</f>
        <v>2.7644618613318572E-2</v>
      </c>
      <c r="BD17" s="215">
        <f t="shared" ref="BD17:BD19" si="15">AZ17/AY17-1</f>
        <v>2.7573475854801854E-2</v>
      </c>
    </row>
    <row r="18" spans="1:62" x14ac:dyDescent="0.35">
      <c r="A18" s="112" t="s">
        <v>132</v>
      </c>
      <c r="B18" s="111">
        <v>5285480.83</v>
      </c>
      <c r="C18" s="111">
        <v>5109338.51</v>
      </c>
      <c r="D18" s="94">
        <v>5413002.1799999997</v>
      </c>
      <c r="E18" s="93">
        <v>5413002.1799999997</v>
      </c>
      <c r="F18" s="92">
        <v>4999974.5741292108</v>
      </c>
      <c r="G18" s="111">
        <v>5284981</v>
      </c>
      <c r="H18" s="2">
        <v>5413002.1799999997</v>
      </c>
      <c r="I18" s="2">
        <v>5013002.18</v>
      </c>
      <c r="J18" s="2">
        <v>5013002.18</v>
      </c>
      <c r="K18" s="2">
        <v>5013002.18</v>
      </c>
      <c r="L18" s="2">
        <v>5013002.18</v>
      </c>
      <c r="Q18" s="2">
        <v>5284981</v>
      </c>
      <c r="R18" s="2">
        <v>5013002.18</v>
      </c>
      <c r="S18" s="2">
        <v>5013002.18</v>
      </c>
      <c r="T18" s="2">
        <v>5013002.18</v>
      </c>
      <c r="U18" s="2">
        <v>5013002.18</v>
      </c>
      <c r="V18" s="2"/>
      <c r="W18" s="111">
        <v>0</v>
      </c>
      <c r="X18" s="111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/>
      <c r="AE18" s="2"/>
      <c r="AF18" s="80"/>
      <c r="AG18" s="2">
        <v>5467132.0200000005</v>
      </c>
      <c r="AH18" s="2">
        <v>5521803.3401999995</v>
      </c>
      <c r="AO18" s="172">
        <v>0.2</v>
      </c>
      <c r="AP18" s="205">
        <f>AO18+0.1</f>
        <v>0.30000000000000004</v>
      </c>
      <c r="AQ18" s="205">
        <v>0.4</v>
      </c>
      <c r="AR18" s="205">
        <v>0.5</v>
      </c>
      <c r="AT18" s="221">
        <f t="shared" si="2"/>
        <v>5.28548083</v>
      </c>
      <c r="AU18" s="221">
        <f t="shared" si="3"/>
        <v>5.1093385099999997</v>
      </c>
      <c r="AV18" s="221">
        <v>5.2</v>
      </c>
      <c r="AW18" s="221">
        <f t="shared" si="4"/>
        <v>5.2130021800000002</v>
      </c>
      <c r="AX18" s="221">
        <f t="shared" si="5"/>
        <v>5.3130021799999998</v>
      </c>
      <c r="AY18" s="221">
        <f t="shared" si="6"/>
        <v>5.4130021800000003</v>
      </c>
      <c r="AZ18" s="221">
        <f t="shared" si="7"/>
        <v>5.51300218</v>
      </c>
      <c r="BA18" s="215">
        <f t="shared" si="12"/>
        <v>2.5004192307691575E-3</v>
      </c>
      <c r="BB18" s="215">
        <f t="shared" si="13"/>
        <v>1.918280417830176E-2</v>
      </c>
      <c r="BC18" s="215">
        <f t="shared" si="14"/>
        <v>1.8821750229359058E-2</v>
      </c>
      <c r="BD18" s="215">
        <f t="shared" si="15"/>
        <v>1.8474036528099091E-2</v>
      </c>
    </row>
    <row r="19" spans="1:62" x14ac:dyDescent="0.35">
      <c r="A19" s="112" t="s">
        <v>133</v>
      </c>
      <c r="B19" s="111">
        <v>-21519290.750000004</v>
      </c>
      <c r="C19" s="111">
        <v>-23228390.719999999</v>
      </c>
      <c r="D19" s="94">
        <v>-26647550.219999999</v>
      </c>
      <c r="E19" s="93">
        <v>-27090806.217999998</v>
      </c>
      <c r="F19" s="92">
        <v>-26965511</v>
      </c>
      <c r="G19" s="111">
        <v>-26228340.044004545</v>
      </c>
      <c r="H19" s="2">
        <v>-27782951.302000001</v>
      </c>
      <c r="I19" s="2">
        <v>-30732821.436343469</v>
      </c>
      <c r="J19" s="2">
        <v>-32978616.061648022</v>
      </c>
      <c r="K19" s="2">
        <v>-34686562.31194941</v>
      </c>
      <c r="L19" s="2">
        <v>-37251091.457885094</v>
      </c>
      <c r="Q19" s="2">
        <v>-18485955.577102948</v>
      </c>
      <c r="R19" s="2">
        <v>-23712147.636343472</v>
      </c>
      <c r="S19" s="2">
        <v>-25957942.261648025</v>
      </c>
      <c r="T19" s="2">
        <v>-27665888.511949409</v>
      </c>
      <c r="U19" s="2">
        <v>-30230417.657885086</v>
      </c>
      <c r="V19" s="2"/>
      <c r="W19" s="111">
        <v>-6697216.8300000001</v>
      </c>
      <c r="X19" s="111">
        <v>-6579642.5</v>
      </c>
      <c r="Y19" s="2">
        <v>-7742384.4669015966</v>
      </c>
      <c r="Z19" s="2">
        <v>-7020673.7999999998</v>
      </c>
      <c r="AA19" s="2">
        <v>-7020673.7999999998</v>
      </c>
      <c r="AB19" s="2">
        <v>-7020673.7999999998</v>
      </c>
      <c r="AC19" s="2">
        <v>-7020673.7999999998</v>
      </c>
      <c r="AD19" s="2"/>
      <c r="AE19" s="2"/>
      <c r="AF19" s="80"/>
      <c r="AG19" s="2">
        <v>-30238878.500835858</v>
      </c>
      <c r="AH19" s="2">
        <v>-32657787.615156647</v>
      </c>
      <c r="AO19" s="172">
        <v>0.5</v>
      </c>
      <c r="AP19" s="205">
        <f>AO19</f>
        <v>0.5</v>
      </c>
      <c r="AQ19" s="205">
        <v>0.5</v>
      </c>
      <c r="AR19" s="205">
        <v>0.5</v>
      </c>
      <c r="AT19" s="226">
        <f t="shared" si="2"/>
        <v>-21.519290750000003</v>
      </c>
      <c r="AU19" s="226">
        <f t="shared" si="3"/>
        <v>-23.22839072</v>
      </c>
      <c r="AV19" s="226">
        <v>-25.9</v>
      </c>
      <c r="AW19" s="226">
        <f t="shared" si="4"/>
        <v>-30.232821436343468</v>
      </c>
      <c r="AX19" s="226">
        <f t="shared" si="5"/>
        <v>-32.478616061648019</v>
      </c>
      <c r="AY19" s="226">
        <f t="shared" si="6"/>
        <v>-34.186562311949409</v>
      </c>
      <c r="AZ19" s="226">
        <f t="shared" si="7"/>
        <v>-36.751091457885096</v>
      </c>
      <c r="BA19" s="215">
        <f t="shared" si="12"/>
        <v>0.16729040294762432</v>
      </c>
      <c r="BB19" s="215">
        <f t="shared" si="13"/>
        <v>7.4283329130665932E-2</v>
      </c>
      <c r="BC19" s="215">
        <f t="shared" si="14"/>
        <v>5.2586792708763097E-2</v>
      </c>
      <c r="BD19" s="215">
        <f t="shared" si="15"/>
        <v>7.5015707123008868E-2</v>
      </c>
    </row>
    <row r="20" spans="1:62" x14ac:dyDescent="0.35">
      <c r="A20" s="121" t="s">
        <v>134</v>
      </c>
      <c r="B20" s="191">
        <v>48962506.310000002</v>
      </c>
      <c r="C20" s="191">
        <v>48285980.790000007</v>
      </c>
      <c r="D20" s="192">
        <v>49347132.699999988</v>
      </c>
      <c r="E20" s="192">
        <v>49230156.101999998</v>
      </c>
      <c r="F20" s="192">
        <v>46576718.237041265</v>
      </c>
      <c r="G20" s="191">
        <v>47578551.842869565</v>
      </c>
      <c r="H20" s="193">
        <v>47140731.017999992</v>
      </c>
      <c r="I20" s="193">
        <v>48052161.887156539</v>
      </c>
      <c r="J20" s="193">
        <v>50429933.790439472</v>
      </c>
      <c r="K20" s="193">
        <v>52681076.231940292</v>
      </c>
      <c r="L20" s="193">
        <v>55936495.745101832</v>
      </c>
      <c r="M20" s="11"/>
      <c r="Q20" s="193">
        <v>55320936.309771165</v>
      </c>
      <c r="R20" s="193">
        <v>55072835.687156536</v>
      </c>
      <c r="S20" s="193">
        <v>57450607.590439469</v>
      </c>
      <c r="T20" s="193">
        <v>59701750.031940296</v>
      </c>
      <c r="U20" s="193">
        <v>62957169.545101836</v>
      </c>
      <c r="V20" s="193"/>
      <c r="W20" s="191">
        <v>-6697216.8300000001</v>
      </c>
      <c r="X20" s="191">
        <v>-6579642.5</v>
      </c>
      <c r="Y20" s="193">
        <v>-7742384.4669015966</v>
      </c>
      <c r="Z20" s="193">
        <v>-7020673.7999999998</v>
      </c>
      <c r="AA20" s="193">
        <v>-7020673.7999999998</v>
      </c>
      <c r="AB20" s="193">
        <v>-7020673.7999999998</v>
      </c>
      <c r="AC20" s="193">
        <v>-7020673.7999999998</v>
      </c>
      <c r="AD20" s="193"/>
      <c r="AE20" s="193"/>
      <c r="AF20" s="162"/>
      <c r="AG20" s="161">
        <v>51842889.346723415</v>
      </c>
      <c r="AH20" s="161">
        <v>54159852.268725723</v>
      </c>
      <c r="AL20" s="163"/>
      <c r="AO20" s="194">
        <f>SUM(AO15:AO19)</f>
        <v>-1.9999999999999996</v>
      </c>
      <c r="AP20" s="205">
        <f>AO20-1</f>
        <v>-2.9999999999999996</v>
      </c>
      <c r="AQ20" s="205">
        <f t="shared" ref="AQ20:AR20" si="16">AP20</f>
        <v>-2.9999999999999996</v>
      </c>
      <c r="AR20" s="205">
        <f t="shared" si="16"/>
        <v>-2.9999999999999996</v>
      </c>
      <c r="AT20" s="225">
        <f t="shared" ref="AT20:AZ20" si="17">SUM(AT15:AT19)</f>
        <v>48.962506310000002</v>
      </c>
      <c r="AU20" s="225">
        <f t="shared" si="17"/>
        <v>48.285980790000004</v>
      </c>
      <c r="AV20" s="225">
        <f t="shared" si="17"/>
        <v>47.000000000000007</v>
      </c>
      <c r="AW20" s="225">
        <f t="shared" si="17"/>
        <v>46.052161887156544</v>
      </c>
      <c r="AX20" s="225">
        <f t="shared" si="17"/>
        <v>46.529933790439479</v>
      </c>
      <c r="AY20" s="225">
        <f t="shared" si="17"/>
        <v>47.881076231940291</v>
      </c>
      <c r="AZ20" s="225">
        <f t="shared" si="17"/>
        <v>49.436495745101837</v>
      </c>
      <c r="BA20" s="164"/>
    </row>
    <row r="21" spans="1:62" x14ac:dyDescent="0.35">
      <c r="A21" s="112" t="s">
        <v>135</v>
      </c>
      <c r="B21" s="111">
        <v>11451238</v>
      </c>
      <c r="C21" s="111">
        <v>11451238</v>
      </c>
      <c r="D21" s="94">
        <v>11451238</v>
      </c>
      <c r="E21" s="93">
        <v>11451238</v>
      </c>
      <c r="F21" s="92">
        <v>11451238</v>
      </c>
      <c r="G21" s="111">
        <v>11451238</v>
      </c>
      <c r="H21" s="2">
        <v>11451238</v>
      </c>
      <c r="I21" s="2">
        <v>11451238</v>
      </c>
      <c r="J21" s="2">
        <v>11451238</v>
      </c>
      <c r="K21" s="2">
        <v>11451238</v>
      </c>
      <c r="L21" s="2">
        <v>11451238</v>
      </c>
      <c r="Q21" s="2">
        <v>11451238</v>
      </c>
      <c r="R21" s="2">
        <v>11451238</v>
      </c>
      <c r="S21" s="2">
        <v>11451238</v>
      </c>
      <c r="T21" s="2">
        <v>11451238</v>
      </c>
      <c r="U21" s="2">
        <v>11451238</v>
      </c>
      <c r="V21" s="2"/>
      <c r="W21" s="111">
        <v>0</v>
      </c>
      <c r="X21" s="111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/>
      <c r="AE21" s="2"/>
      <c r="AF21" s="80"/>
      <c r="AG21" s="2">
        <v>11451238</v>
      </c>
      <c r="AH21" s="2">
        <v>11451238</v>
      </c>
      <c r="AO21" s="172"/>
      <c r="AP21" s="205">
        <f t="shared" ref="AP21:AR21" si="18">AO21</f>
        <v>0</v>
      </c>
      <c r="AQ21" s="205">
        <f t="shared" si="18"/>
        <v>0</v>
      </c>
      <c r="AR21" s="205">
        <f t="shared" si="18"/>
        <v>0</v>
      </c>
      <c r="AT21" s="221">
        <f t="shared" si="2"/>
        <v>11.451238</v>
      </c>
      <c r="AU21" s="221">
        <f t="shared" si="3"/>
        <v>11.451238</v>
      </c>
      <c r="AV21" s="221">
        <f t="shared" ref="AV21:AV49" si="19">(G21/1000000)+AN21</f>
        <v>11.451238</v>
      </c>
      <c r="AW21" s="221">
        <f t="shared" si="4"/>
        <v>11.451238</v>
      </c>
      <c r="AX21" s="221">
        <f t="shared" si="5"/>
        <v>11.451238</v>
      </c>
      <c r="AY21" s="221">
        <f t="shared" si="6"/>
        <v>11.451238</v>
      </c>
      <c r="AZ21" s="221">
        <f t="shared" si="7"/>
        <v>11.451238</v>
      </c>
    </row>
    <row r="22" spans="1:62" x14ac:dyDescent="0.35">
      <c r="A22" s="112" t="s">
        <v>136</v>
      </c>
      <c r="B22" s="111">
        <v>29127097.34</v>
      </c>
      <c r="C22" s="111">
        <v>29943087.34</v>
      </c>
      <c r="D22" s="94">
        <v>32783224.670000002</v>
      </c>
      <c r="E22" s="93">
        <v>32783224.670000002</v>
      </c>
      <c r="F22" s="92">
        <v>31933395.994385883</v>
      </c>
      <c r="G22" s="111">
        <v>31316319.408077683</v>
      </c>
      <c r="H22" s="2">
        <v>32783224.670000002</v>
      </c>
      <c r="I22" s="2">
        <v>33607351.469999999</v>
      </c>
      <c r="J22" s="2">
        <v>34828366.306000002</v>
      </c>
      <c r="K22" s="2">
        <v>36073801.438720003</v>
      </c>
      <c r="L22" s="2">
        <v>36704550.774094403</v>
      </c>
      <c r="Q22" s="2">
        <v>31316319.408077683</v>
      </c>
      <c r="R22" s="2">
        <v>33607351.469999999</v>
      </c>
      <c r="S22" s="2">
        <v>34828366.306000002</v>
      </c>
      <c r="T22" s="2">
        <v>36073801.438720003</v>
      </c>
      <c r="U22" s="2">
        <v>36704550.774094403</v>
      </c>
      <c r="V22" s="2"/>
      <c r="W22" s="111">
        <v>0</v>
      </c>
      <c r="X22" s="111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/>
      <c r="AE22" s="2"/>
      <c r="AF22" s="80"/>
      <c r="AG22" s="2">
        <v>36161183.625</v>
      </c>
      <c r="AH22" s="2">
        <v>37065213.215624996</v>
      </c>
      <c r="AO22" s="172">
        <f>-0.875-0.02</f>
        <v>-0.89500000000000002</v>
      </c>
      <c r="AP22" s="205">
        <f>AO22-0.5</f>
        <v>-1.395</v>
      </c>
      <c r="AQ22" s="205">
        <f>AP22-0.4</f>
        <v>-1.7949999999999999</v>
      </c>
      <c r="AR22" s="205">
        <f t="shared" ref="AR22" si="20">AQ22</f>
        <v>-1.7949999999999999</v>
      </c>
      <c r="AT22" s="221">
        <f t="shared" si="2"/>
        <v>29.127097339999999</v>
      </c>
      <c r="AU22" s="221">
        <f t="shared" si="3"/>
        <v>29.943087339999998</v>
      </c>
      <c r="AV22" s="221">
        <v>31.5</v>
      </c>
      <c r="AW22" s="221">
        <f>(I22/1000000)+AO22</f>
        <v>32.712351469999994</v>
      </c>
      <c r="AX22" s="221">
        <f t="shared" si="5"/>
        <v>33.433366305999996</v>
      </c>
      <c r="AY22" s="221">
        <f t="shared" si="6"/>
        <v>34.278801438720002</v>
      </c>
      <c r="AZ22" s="221">
        <f t="shared" si="7"/>
        <v>34.909550774094399</v>
      </c>
      <c r="BB22" s="205">
        <f>AW22*1.02</f>
        <v>33.366598499399998</v>
      </c>
      <c r="BC22" s="205">
        <f t="shared" ref="BC22:BD22" si="21">AX22*1.02</f>
        <v>34.102033632119998</v>
      </c>
      <c r="BD22" s="205">
        <f t="shared" si="21"/>
        <v>34.964377467494401</v>
      </c>
      <c r="BJ22" s="233"/>
    </row>
    <row r="23" spans="1:62" x14ac:dyDescent="0.35">
      <c r="A23" s="112" t="s">
        <v>137</v>
      </c>
      <c r="B23" s="111">
        <v>13905474.699999999</v>
      </c>
      <c r="C23" s="111">
        <v>13806723.200000001</v>
      </c>
      <c r="D23" s="94">
        <v>12872242.27</v>
      </c>
      <c r="E23" s="93">
        <v>12872242.27</v>
      </c>
      <c r="F23" s="92">
        <v>12842931.187896704</v>
      </c>
      <c r="G23" s="111">
        <v>13393466.747650575</v>
      </c>
      <c r="H23" s="2">
        <v>12872242.27</v>
      </c>
      <c r="I23" s="2">
        <v>12924201.469999999</v>
      </c>
      <c r="J23" s="2">
        <v>12977199.854</v>
      </c>
      <c r="K23" s="2">
        <v>13031258.20568</v>
      </c>
      <c r="L23" s="2">
        <v>13086397.724393599</v>
      </c>
      <c r="Q23" s="2">
        <v>3729994.8089607931</v>
      </c>
      <c r="R23" s="2">
        <v>3589259.27</v>
      </c>
      <c r="S23" s="2">
        <v>3589259.27</v>
      </c>
      <c r="T23" s="2">
        <v>3589259.27</v>
      </c>
      <c r="U23" s="2">
        <v>3589259.27</v>
      </c>
      <c r="V23" s="2"/>
      <c r="W23" s="111">
        <v>9800055.2800000012</v>
      </c>
      <c r="X23" s="111">
        <v>9830519.7100000009</v>
      </c>
      <c r="Y23" s="2">
        <v>9663471.9386897814</v>
      </c>
      <c r="Z23" s="2">
        <v>9334942.1999999993</v>
      </c>
      <c r="AA23" s="2">
        <v>9387940.5840000007</v>
      </c>
      <c r="AB23" s="2">
        <v>9441998.9356800001</v>
      </c>
      <c r="AC23" s="2">
        <v>9497138.4543935992</v>
      </c>
      <c r="AD23" s="2"/>
      <c r="AE23" s="2"/>
      <c r="AF23" s="80"/>
      <c r="AG23" s="2">
        <v>12846228.439999999</v>
      </c>
      <c r="AH23" s="2">
        <v>13012185.2612</v>
      </c>
      <c r="AO23" s="172">
        <v>0.7</v>
      </c>
      <c r="AP23" s="205">
        <f t="shared" ref="AP23:AR23" si="22">AO23</f>
        <v>0.7</v>
      </c>
      <c r="AQ23" s="205">
        <f>AP23+0.1</f>
        <v>0.79999999999999993</v>
      </c>
      <c r="AR23" s="205">
        <f t="shared" si="22"/>
        <v>0.79999999999999993</v>
      </c>
      <c r="AT23" s="221">
        <f t="shared" si="2"/>
        <v>13.905474699999999</v>
      </c>
      <c r="AU23" s="221">
        <f t="shared" si="3"/>
        <v>13.8067232</v>
      </c>
      <c r="AV23" s="221">
        <f>2.67+0.221+5.714+1.236+0.667+0.729+2.549</f>
        <v>13.786</v>
      </c>
      <c r="AW23" s="221">
        <f t="shared" si="4"/>
        <v>13.624201469999997</v>
      </c>
      <c r="AX23" s="221">
        <f t="shared" si="5"/>
        <v>13.677199853999999</v>
      </c>
      <c r="AY23" s="221">
        <f t="shared" si="6"/>
        <v>13.831258205680001</v>
      </c>
      <c r="AZ23" s="221">
        <f t="shared" si="7"/>
        <v>13.8863977243936</v>
      </c>
    </row>
    <row r="24" spans="1:62" s="7" customFormat="1" ht="15" thickBot="1" x14ac:dyDescent="0.4">
      <c r="A24" s="186" t="s">
        <v>138</v>
      </c>
      <c r="B24" s="187">
        <v>103446316.35000001</v>
      </c>
      <c r="C24" s="187">
        <v>103487029.33000001</v>
      </c>
      <c r="D24" s="87">
        <v>106453837.63999999</v>
      </c>
      <c r="E24" s="87">
        <v>106336861.042</v>
      </c>
      <c r="F24" s="87">
        <v>102804283.41932385</v>
      </c>
      <c r="G24" s="187">
        <v>103739575.99859783</v>
      </c>
      <c r="H24" s="188">
        <v>104247435.95799999</v>
      </c>
      <c r="I24" s="188">
        <v>106034952.82715654</v>
      </c>
      <c r="J24" s="188">
        <v>109686737.95043948</v>
      </c>
      <c r="K24" s="188">
        <v>113237373.87634028</v>
      </c>
      <c r="L24" s="188">
        <v>117178682.24358985</v>
      </c>
      <c r="M24" s="166"/>
      <c r="Q24" s="188">
        <v>101818488.52680965</v>
      </c>
      <c r="R24" s="188">
        <v>103720684.42715652</v>
      </c>
      <c r="S24" s="188">
        <v>107319471.16643946</v>
      </c>
      <c r="T24" s="188">
        <v>110816048.74066029</v>
      </c>
      <c r="U24" s="188">
        <v>114702217.58919623</v>
      </c>
      <c r="V24" s="189"/>
      <c r="W24" s="187">
        <v>3102838.4500000011</v>
      </c>
      <c r="X24" s="187">
        <v>3250877.2100000009</v>
      </c>
      <c r="Y24" s="188">
        <v>1921087.4717881847</v>
      </c>
      <c r="Z24" s="188">
        <v>2314268.3999999994</v>
      </c>
      <c r="AA24" s="188">
        <v>2367266.7840000009</v>
      </c>
      <c r="AB24" s="188">
        <v>2421325.1356800003</v>
      </c>
      <c r="AC24" s="188">
        <v>2476464.6543935994</v>
      </c>
      <c r="AD24" s="189"/>
      <c r="AE24" s="189"/>
      <c r="AF24" s="74"/>
      <c r="AG24" s="188">
        <v>112301539.41172341</v>
      </c>
      <c r="AH24" s="188">
        <v>115688488.74555071</v>
      </c>
      <c r="AJ24" s="166"/>
      <c r="AL24" s="167"/>
      <c r="AO24" s="190">
        <f>SUM(AO20:AO23)</f>
        <v>-2.1949999999999994</v>
      </c>
      <c r="AP24" s="190">
        <f t="shared" ref="AP24:AR24" si="23">SUM(AP20:AP23)</f>
        <v>-3.6949999999999994</v>
      </c>
      <c r="AQ24" s="190">
        <f t="shared" si="23"/>
        <v>-3.9950000000000001</v>
      </c>
      <c r="AR24" s="190">
        <f t="shared" si="23"/>
        <v>-3.9950000000000001</v>
      </c>
      <c r="AT24" s="217">
        <f t="shared" si="2"/>
        <v>103.44631635</v>
      </c>
      <c r="AU24" s="217">
        <f t="shared" si="3"/>
        <v>103.48702933000001</v>
      </c>
      <c r="AV24" s="217">
        <f>SUM(AV20:AV23)</f>
        <v>103.737238</v>
      </c>
      <c r="AW24" s="217">
        <f>SUM(AW20:AW23)</f>
        <v>103.83995282715654</v>
      </c>
      <c r="AX24" s="217">
        <f t="shared" ref="AX24:AZ24" si="24">SUM(AX20:AX23)</f>
        <v>105.09173795043947</v>
      </c>
      <c r="AY24" s="217">
        <f t="shared" si="24"/>
        <v>107.4423738763403</v>
      </c>
      <c r="AZ24" s="217">
        <f t="shared" si="24"/>
        <v>109.68368224358984</v>
      </c>
      <c r="BA24" s="168"/>
      <c r="BB24" s="214"/>
    </row>
    <row r="25" spans="1:62" ht="15" thickTop="1" x14ac:dyDescent="0.35">
      <c r="A25" s="112"/>
      <c r="B25" s="111"/>
      <c r="C25" s="111"/>
      <c r="D25" s="94"/>
      <c r="E25" s="93"/>
      <c r="F25" s="92"/>
      <c r="G25" s="111"/>
      <c r="H25" s="2"/>
      <c r="I25" s="2"/>
      <c r="J25" s="2"/>
      <c r="K25" s="2"/>
      <c r="L25" s="2"/>
      <c r="Q25" s="2"/>
      <c r="R25" s="2"/>
      <c r="S25" s="2"/>
      <c r="T25" s="2"/>
      <c r="U25" s="2"/>
      <c r="V25" s="2"/>
      <c r="W25" s="111"/>
      <c r="X25" s="111"/>
      <c r="Y25" s="2"/>
      <c r="Z25" s="2"/>
      <c r="AA25" s="2"/>
      <c r="AB25" s="2"/>
      <c r="AC25" s="2"/>
      <c r="AD25" s="2"/>
      <c r="AE25" s="2"/>
      <c r="AF25" s="80"/>
      <c r="AJ25" s="11"/>
      <c r="AO25" s="172"/>
      <c r="AP25" s="205">
        <f t="shared" ref="AP25:AR25" si="25">AO25</f>
        <v>0</v>
      </c>
      <c r="AQ25" s="205">
        <f t="shared" si="25"/>
        <v>0</v>
      </c>
      <c r="AR25" s="205">
        <f t="shared" si="25"/>
        <v>0</v>
      </c>
      <c r="AT25" s="171">
        <f t="shared" si="2"/>
        <v>0</v>
      </c>
      <c r="AU25" s="171"/>
      <c r="AV25" s="171"/>
      <c r="AW25" s="171"/>
      <c r="AX25" s="171"/>
      <c r="AY25" s="171"/>
      <c r="AZ25" s="171"/>
    </row>
    <row r="26" spans="1:62" x14ac:dyDescent="0.35">
      <c r="A26" s="112" t="s">
        <v>139</v>
      </c>
      <c r="B26" s="111">
        <v>44255765.459999993</v>
      </c>
      <c r="C26" s="111">
        <v>43466491.580000006</v>
      </c>
      <c r="D26" s="94">
        <v>47509113.900000006</v>
      </c>
      <c r="E26" s="93">
        <v>47376677.799999997</v>
      </c>
      <c r="F26" s="92">
        <v>45303675.488545619</v>
      </c>
      <c r="G26" s="111">
        <v>45099751.740644433</v>
      </c>
      <c r="H26" s="2">
        <v>47514156.600000009</v>
      </c>
      <c r="I26" s="2">
        <v>47689568.788114324</v>
      </c>
      <c r="J26" s="2">
        <v>47176743.938881457</v>
      </c>
      <c r="K26" s="2">
        <v>48297781.716136098</v>
      </c>
      <c r="L26" s="2">
        <v>49438590.997861937</v>
      </c>
      <c r="Q26" s="2">
        <v>43918332.030644432</v>
      </c>
      <c r="R26" s="2">
        <v>46588113.41611433</v>
      </c>
      <c r="S26" s="2">
        <v>46070042.245841473</v>
      </c>
      <c r="T26" s="2">
        <v>47185728.775635302</v>
      </c>
      <c r="U26" s="2">
        <v>48326538.057361148</v>
      </c>
      <c r="V26" s="2"/>
      <c r="W26" s="111">
        <v>1340525.6000000001</v>
      </c>
      <c r="X26" s="111">
        <v>1229427.1000000001</v>
      </c>
      <c r="Y26" s="2">
        <v>1181419.71</v>
      </c>
      <c r="Z26" s="2">
        <v>1101455.372</v>
      </c>
      <c r="AA26" s="2">
        <v>1106701.69304</v>
      </c>
      <c r="AB26" s="2">
        <v>1112052.9405008</v>
      </c>
      <c r="AC26" s="2">
        <v>1112052.9405008</v>
      </c>
      <c r="AD26" s="2"/>
      <c r="AE26" s="2"/>
      <c r="AF26" s="80"/>
      <c r="AG26" s="2">
        <v>48731075.75172662</v>
      </c>
      <c r="AH26" s="2">
        <v>50443205.776778415</v>
      </c>
      <c r="AJ26" s="11"/>
      <c r="AO26" s="172">
        <v>-1.7</v>
      </c>
      <c r="AP26" s="205">
        <v>0</v>
      </c>
      <c r="AQ26" s="205"/>
      <c r="AR26" s="205">
        <f t="shared" ref="AR26" si="26">AQ26</f>
        <v>0</v>
      </c>
      <c r="AT26" s="221">
        <f t="shared" si="2"/>
        <v>44.255765459999992</v>
      </c>
      <c r="AU26" s="221">
        <f t="shared" si="3"/>
        <v>43.466491580000003</v>
      </c>
      <c r="AV26" s="221">
        <f>1.119+43.787</f>
        <v>44.905999999999999</v>
      </c>
      <c r="AW26" s="221">
        <f t="shared" si="4"/>
        <v>45.989568788114319</v>
      </c>
      <c r="AX26" s="221">
        <f t="shared" si="5"/>
        <v>47.176743938881458</v>
      </c>
      <c r="AY26" s="221">
        <f t="shared" si="6"/>
        <v>48.2977817161361</v>
      </c>
      <c r="AZ26" s="221">
        <f t="shared" si="7"/>
        <v>49.438590997861937</v>
      </c>
      <c r="BA26" s="80"/>
    </row>
    <row r="27" spans="1:62" x14ac:dyDescent="0.35">
      <c r="A27" s="112" t="s">
        <v>140</v>
      </c>
      <c r="B27" s="111">
        <v>16288759.120000001</v>
      </c>
      <c r="C27" s="111">
        <v>12740428.759999998</v>
      </c>
      <c r="D27" s="94">
        <v>15662953.129999999</v>
      </c>
      <c r="E27" s="93">
        <v>15549960.95655</v>
      </c>
      <c r="F27" s="92">
        <v>15847044.645817116</v>
      </c>
      <c r="G27" s="111">
        <v>14717339.737476096</v>
      </c>
      <c r="H27" s="2">
        <v>15754265.082550004</v>
      </c>
      <c r="I27" s="2">
        <v>17655335.575810958</v>
      </c>
      <c r="J27" s="2">
        <v>15414479.356765563</v>
      </c>
      <c r="K27" s="2">
        <v>15810923.053279014</v>
      </c>
      <c r="L27" s="2">
        <v>16228675.563913008</v>
      </c>
      <c r="Q27" s="2">
        <v>14584704.108636094</v>
      </c>
      <c r="R27" s="2">
        <v>17527805.908390958</v>
      </c>
      <c r="S27" s="2">
        <v>15284877.392534768</v>
      </c>
      <c r="T27" s="2">
        <v>15679207.346301192</v>
      </c>
      <c r="U27" s="2">
        <v>16096959.856935186</v>
      </c>
      <c r="V27" s="2"/>
      <c r="W27" s="111">
        <v>168571.78</v>
      </c>
      <c r="X27" s="111">
        <v>147338.59999999998</v>
      </c>
      <c r="Y27" s="2">
        <v>132635.62884000002</v>
      </c>
      <c r="Z27" s="2">
        <v>127529.66741999838</v>
      </c>
      <c r="AA27" s="2">
        <v>129601.96423079664</v>
      </c>
      <c r="AB27" s="2">
        <v>131715.70697782104</v>
      </c>
      <c r="AC27" s="2">
        <v>131715.70697782104</v>
      </c>
      <c r="AD27" s="2"/>
      <c r="AE27" s="2"/>
      <c r="AF27" s="80"/>
      <c r="AG27" s="2">
        <v>16168964.498182014</v>
      </c>
      <c r="AH27" s="2">
        <v>16742457.668935377</v>
      </c>
      <c r="AJ27" s="11"/>
      <c r="AO27" s="172">
        <v>-0.4</v>
      </c>
      <c r="AP27" s="205"/>
      <c r="AQ27" s="205"/>
      <c r="AR27" s="205"/>
      <c r="AT27" s="221">
        <f t="shared" si="2"/>
        <v>16.288759120000002</v>
      </c>
      <c r="AU27" s="221">
        <f t="shared" si="3"/>
        <v>12.740428759999999</v>
      </c>
      <c r="AV27" s="221">
        <f>0.142+14.13</f>
        <v>14.272</v>
      </c>
      <c r="AW27" s="221">
        <f t="shared" si="4"/>
        <v>17.25533557581096</v>
      </c>
      <c r="AX27" s="221">
        <f t="shared" si="5"/>
        <v>15.414479356765563</v>
      </c>
      <c r="AY27" s="221">
        <f t="shared" si="6"/>
        <v>15.810923053279014</v>
      </c>
      <c r="AZ27" s="221">
        <f t="shared" si="7"/>
        <v>16.228675563913008</v>
      </c>
    </row>
    <row r="28" spans="1:62" s="199" customFormat="1" x14ac:dyDescent="0.35">
      <c r="A28" s="195" t="s">
        <v>141</v>
      </c>
      <c r="B28" s="196">
        <v>60544524.579999998</v>
      </c>
      <c r="C28" s="196">
        <v>56206920.340000004</v>
      </c>
      <c r="D28" s="197">
        <v>63172067.030000001</v>
      </c>
      <c r="E28" s="197">
        <v>62926638.756549999</v>
      </c>
      <c r="F28" s="197">
        <v>61150720.134362735</v>
      </c>
      <c r="G28" s="196">
        <v>59817091.478120528</v>
      </c>
      <c r="H28" s="198">
        <v>63268421.682550013</v>
      </c>
      <c r="I28" s="198">
        <v>65344904.363925278</v>
      </c>
      <c r="J28" s="198">
        <v>62591223.295647018</v>
      </c>
      <c r="K28" s="198">
        <v>64108704.76941511</v>
      </c>
      <c r="L28" s="198">
        <v>65667266.561774947</v>
      </c>
      <c r="Q28" s="198">
        <v>58503036.139280528</v>
      </c>
      <c r="R28" s="198">
        <v>64115919.324505284</v>
      </c>
      <c r="S28" s="198">
        <v>61354919.638376243</v>
      </c>
      <c r="T28" s="198">
        <v>62864936.121936493</v>
      </c>
      <c r="U28" s="198">
        <v>64423497.914296336</v>
      </c>
      <c r="V28" s="200"/>
      <c r="W28" s="196">
        <v>1509097.3800000001</v>
      </c>
      <c r="X28" s="196">
        <v>1376765.7000000002</v>
      </c>
      <c r="Y28" s="198">
        <v>1314055.3388399999</v>
      </c>
      <c r="Z28" s="198">
        <v>1228985.0394199984</v>
      </c>
      <c r="AA28" s="198">
        <v>1236303.6572707966</v>
      </c>
      <c r="AB28" s="198">
        <v>1243768.647478621</v>
      </c>
      <c r="AC28" s="198">
        <v>1243768.647478621</v>
      </c>
      <c r="AD28" s="200"/>
      <c r="AE28" s="200"/>
      <c r="AF28" s="201"/>
      <c r="AG28" s="198">
        <v>64900040.249908634</v>
      </c>
      <c r="AH28" s="198">
        <v>67185663.445713788</v>
      </c>
      <c r="AJ28" s="202"/>
      <c r="AL28" s="203"/>
      <c r="AO28" s="204">
        <f>SUM(AO26:AO27)</f>
        <v>-2.1</v>
      </c>
      <c r="AP28" s="204">
        <f t="shared" ref="AP28:AR28" si="27">SUM(AP26:AP27)</f>
        <v>0</v>
      </c>
      <c r="AQ28" s="204">
        <f t="shared" si="27"/>
        <v>0</v>
      </c>
      <c r="AR28" s="204">
        <f t="shared" si="27"/>
        <v>0</v>
      </c>
      <c r="AT28" s="222">
        <f t="shared" si="2"/>
        <v>60.544524580000001</v>
      </c>
      <c r="AU28" s="222">
        <f t="shared" si="3"/>
        <v>56.206920340000003</v>
      </c>
      <c r="AV28" s="222">
        <f>SUM(AV26:AV27)</f>
        <v>59.177999999999997</v>
      </c>
      <c r="AW28" s="222">
        <f t="shared" si="4"/>
        <v>63.244904363925279</v>
      </c>
      <c r="AX28" s="222">
        <f t="shared" si="5"/>
        <v>62.591223295647019</v>
      </c>
      <c r="AY28" s="222">
        <f t="shared" si="6"/>
        <v>64.108704769415112</v>
      </c>
      <c r="AZ28" s="222">
        <f t="shared" si="7"/>
        <v>65.667266561774952</v>
      </c>
      <c r="BA28" s="215">
        <f>AW28/AV28-1</f>
        <v>6.8723247894915129E-2</v>
      </c>
      <c r="BB28" s="215">
        <f>AX28/AW28-1</f>
        <v>-1.0335711230059497E-2</v>
      </c>
      <c r="BC28" s="215">
        <f t="shared" ref="BC28" si="28">AY28/AX28-1</f>
        <v>2.4244317235985857E-2</v>
      </c>
      <c r="BD28" s="215">
        <f t="shared" ref="BD28" si="29">AZ28/AY28-1</f>
        <v>2.4311235080565874E-2</v>
      </c>
    </row>
    <row r="29" spans="1:62" x14ac:dyDescent="0.35">
      <c r="A29" s="112" t="s">
        <v>142</v>
      </c>
      <c r="B29" s="115">
        <v>22713261.730000004</v>
      </c>
      <c r="C29" s="115">
        <v>25821728.440000009</v>
      </c>
      <c r="D29" s="94">
        <v>26834233.59</v>
      </c>
      <c r="E29" s="93">
        <v>26928491.612599999</v>
      </c>
      <c r="F29" s="92">
        <v>24941561.969969757</v>
      </c>
      <c r="G29" s="115">
        <v>24058455.593190368</v>
      </c>
      <c r="H29" s="2">
        <v>26978491.712599996</v>
      </c>
      <c r="I29" s="2">
        <v>25924710.086325377</v>
      </c>
      <c r="J29" s="2">
        <v>26505063.709946886</v>
      </c>
      <c r="K29" s="2">
        <v>27990113.691617705</v>
      </c>
      <c r="L29" s="2">
        <v>29790456.181683727</v>
      </c>
      <c r="Q29" s="2">
        <v>23479510.714850254</v>
      </c>
      <c r="R29" s="2">
        <v>24839452.702925373</v>
      </c>
      <c r="S29" s="2">
        <v>25401458.836478889</v>
      </c>
      <c r="T29" s="2">
        <v>26867794.378280334</v>
      </c>
      <c r="U29" s="2">
        <v>28649048.139679611</v>
      </c>
      <c r="V29" s="2"/>
      <c r="W29" s="115">
        <v>1254583.8300000005</v>
      </c>
      <c r="X29" s="115">
        <v>1554831.3899999987</v>
      </c>
      <c r="Y29" s="2">
        <v>578944.87834011926</v>
      </c>
      <c r="Z29" s="2">
        <v>1085257.3833999999</v>
      </c>
      <c r="AA29" s="2">
        <v>1103604.873468</v>
      </c>
      <c r="AB29" s="2">
        <v>1122319.31333736</v>
      </c>
      <c r="AC29" s="2">
        <v>1141408.0420041073</v>
      </c>
      <c r="AD29" s="2"/>
      <c r="AE29" s="2"/>
      <c r="AF29" s="80"/>
      <c r="AG29" s="2">
        <v>28791696.94327338</v>
      </c>
      <c r="AH29" s="2">
        <v>27856951.172200002</v>
      </c>
      <c r="AJ29" s="11"/>
      <c r="AO29" s="172">
        <v>-2</v>
      </c>
      <c r="AP29" s="213">
        <f>AO29-0.7</f>
        <v>-2.7</v>
      </c>
      <c r="AQ29" s="205">
        <f>AP29-2.8</f>
        <v>-5.5</v>
      </c>
      <c r="AR29" s="205">
        <f>AQ29-2</f>
        <v>-7.5</v>
      </c>
      <c r="AT29" s="223">
        <f t="shared" si="2"/>
        <v>22.713261730000003</v>
      </c>
      <c r="AU29" s="223">
        <f t="shared" si="3"/>
        <v>25.821728440000008</v>
      </c>
      <c r="AV29" s="223">
        <f>0.478+23.125-AV30</f>
        <v>23.889415000000003</v>
      </c>
      <c r="AW29" s="223">
        <f t="shared" si="4"/>
        <v>23.924710086325376</v>
      </c>
      <c r="AX29" s="223">
        <f>(J29/1000000)+AP29</f>
        <v>23.805063709946886</v>
      </c>
      <c r="AY29" s="223">
        <f>AX29-1.6</f>
        <v>22.205063709946884</v>
      </c>
      <c r="AZ29" s="223">
        <f t="shared" si="7"/>
        <v>22.290456181683727</v>
      </c>
      <c r="BA29" s="215">
        <f>AW29/AV29-1</f>
        <v>1.4774361919440704E-3</v>
      </c>
      <c r="BB29" s="215">
        <f>AX29/AW29-1</f>
        <v>-5.0009540741259295E-3</v>
      </c>
      <c r="BC29" s="215">
        <f t="shared" ref="BC29" si="30">AY29/AX29-1</f>
        <v>-6.7212590543559214E-2</v>
      </c>
      <c r="BD29" s="215">
        <f t="shared" ref="BD29" si="31">AZ29/AY29-1</f>
        <v>3.8456305666256796E-3</v>
      </c>
    </row>
    <row r="30" spans="1:62" x14ac:dyDescent="0.35">
      <c r="A30" s="112" t="s">
        <v>143</v>
      </c>
      <c r="B30" s="111">
        <v>-619508.75</v>
      </c>
      <c r="C30" s="111">
        <v>-1313192.73</v>
      </c>
      <c r="D30" s="94">
        <v>-286415.18</v>
      </c>
      <c r="E30" s="93">
        <v>-186415</v>
      </c>
      <c r="F30" s="92">
        <v>-183948.18</v>
      </c>
      <c r="G30" s="111">
        <v>-286415</v>
      </c>
      <c r="H30" s="2">
        <v>-286415.27899999998</v>
      </c>
      <c r="I30" s="2">
        <v>-186415.27899999998</v>
      </c>
      <c r="J30" s="2">
        <v>-186415.27899999998</v>
      </c>
      <c r="K30" s="2">
        <v>-186415.27899999998</v>
      </c>
      <c r="L30" s="2">
        <v>-186415.27899999998</v>
      </c>
      <c r="Q30" s="2">
        <v>-286415</v>
      </c>
      <c r="R30" s="2">
        <v>-186415.27899999998</v>
      </c>
      <c r="S30" s="2">
        <v>-186415.27899999998</v>
      </c>
      <c r="T30" s="2">
        <v>-186415.27899999998</v>
      </c>
      <c r="U30" s="2">
        <v>-186415.27899999998</v>
      </c>
      <c r="V30" s="2"/>
      <c r="W30" s="111">
        <v>0</v>
      </c>
      <c r="X30" s="111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/>
      <c r="AE30" s="2"/>
      <c r="AF30" s="80"/>
      <c r="AG30" s="2">
        <v>-292143.3</v>
      </c>
      <c r="AH30" s="2">
        <v>-299446.88249999995</v>
      </c>
      <c r="AJ30" s="11"/>
      <c r="AO30" s="172">
        <v>0.1</v>
      </c>
      <c r="AP30" s="205">
        <f>AO30</f>
        <v>0.1</v>
      </c>
      <c r="AQ30" s="205">
        <f>AP30</f>
        <v>0.1</v>
      </c>
      <c r="AR30" s="205">
        <f t="shared" ref="AR30" si="32">AQ30</f>
        <v>0.1</v>
      </c>
      <c r="AT30" s="226">
        <f t="shared" si="2"/>
        <v>-0.61950875000000005</v>
      </c>
      <c r="AU30" s="226">
        <f t="shared" si="3"/>
        <v>-1.3131927299999999</v>
      </c>
      <c r="AV30" s="226">
        <f t="shared" si="19"/>
        <v>-0.28641499999999998</v>
      </c>
      <c r="AW30" s="226">
        <f t="shared" si="4"/>
        <v>-8.6415278999999984E-2</v>
      </c>
      <c r="AX30" s="226">
        <f t="shared" si="5"/>
        <v>-8.6415278999999984E-2</v>
      </c>
      <c r="AY30" s="226">
        <f t="shared" si="6"/>
        <v>-8.6415278999999984E-2</v>
      </c>
      <c r="AZ30" s="226">
        <f t="shared" si="7"/>
        <v>-8.6415278999999984E-2</v>
      </c>
    </row>
    <row r="31" spans="1:62" x14ac:dyDescent="0.35">
      <c r="A31" s="112" t="s">
        <v>144</v>
      </c>
      <c r="B31" s="111">
        <v>4199713.1900000004</v>
      </c>
      <c r="C31" s="111">
        <v>4385302.59</v>
      </c>
      <c r="D31" s="94">
        <v>4754730</v>
      </c>
      <c r="E31" s="93">
        <v>4754730</v>
      </c>
      <c r="F31" s="92">
        <v>4862025.3030263362</v>
      </c>
      <c r="G31" s="111">
        <v>5099097.7326237094</v>
      </c>
      <c r="H31" s="2">
        <v>4754730</v>
      </c>
      <c r="I31" s="2">
        <v>4873598.25</v>
      </c>
      <c r="J31" s="2">
        <v>4995438.2062499989</v>
      </c>
      <c r="K31" s="2">
        <v>5120324.1614062488</v>
      </c>
      <c r="L31" s="2">
        <v>5248332.2654414047</v>
      </c>
      <c r="Q31" s="2">
        <v>5099097.7326237094</v>
      </c>
      <c r="R31" s="2">
        <v>4873598.25</v>
      </c>
      <c r="S31" s="2">
        <v>4995438.2062499989</v>
      </c>
      <c r="T31" s="2">
        <v>5120324.1614062488</v>
      </c>
      <c r="U31" s="2">
        <v>5248332.2654414047</v>
      </c>
      <c r="V31" s="2"/>
      <c r="W31" s="111">
        <v>0</v>
      </c>
      <c r="X31" s="111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/>
      <c r="AE31" s="2"/>
      <c r="AF31" s="80"/>
      <c r="AG31" s="2">
        <v>4873598.25</v>
      </c>
      <c r="AH31" s="2">
        <v>4995438.2062499998</v>
      </c>
      <c r="AO31" s="172">
        <v>-7.4999999999999997E-2</v>
      </c>
      <c r="AP31" s="205">
        <f t="shared" ref="AP31:AR31" si="33">AO31</f>
        <v>-7.4999999999999997E-2</v>
      </c>
      <c r="AQ31" s="205"/>
      <c r="AR31" s="205">
        <f t="shared" si="33"/>
        <v>0</v>
      </c>
      <c r="AT31" s="221">
        <f t="shared" si="2"/>
        <v>4.1997131900000007</v>
      </c>
      <c r="AU31" s="221">
        <f t="shared" si="3"/>
        <v>4.3853025900000002</v>
      </c>
      <c r="AV31" s="221">
        <v>5</v>
      </c>
      <c r="AW31" s="221">
        <f t="shared" si="4"/>
        <v>4.7985982499999995</v>
      </c>
      <c r="AX31" s="221">
        <f t="shared" si="5"/>
        <v>4.9204382062499983</v>
      </c>
      <c r="AY31" s="221">
        <f t="shared" si="6"/>
        <v>5.1203241614062485</v>
      </c>
      <c r="AZ31" s="221">
        <f t="shared" si="7"/>
        <v>5.2483322654414044</v>
      </c>
    </row>
    <row r="32" spans="1:62" x14ac:dyDescent="0.35">
      <c r="A32" s="112" t="s">
        <v>145</v>
      </c>
      <c r="B32" s="111">
        <v>7542865.5800000001</v>
      </c>
      <c r="C32" s="111">
        <v>8250260.4400000004</v>
      </c>
      <c r="D32" s="94">
        <v>8778019</v>
      </c>
      <c r="E32" s="93">
        <v>8778019</v>
      </c>
      <c r="F32" s="92">
        <v>8778019</v>
      </c>
      <c r="G32" s="111">
        <v>8778019</v>
      </c>
      <c r="H32" s="2">
        <v>8778019</v>
      </c>
      <c r="I32" s="2">
        <v>9424601.1900000013</v>
      </c>
      <c r="J32" s="2">
        <v>9700670.2019000016</v>
      </c>
      <c r="K32" s="2">
        <v>9987091.0539190024</v>
      </c>
      <c r="L32" s="2">
        <v>10284346.821958194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/>
      <c r="W32" s="111">
        <v>7542865.5800000001</v>
      </c>
      <c r="X32" s="111">
        <v>8250260.4400000004</v>
      </c>
      <c r="Y32" s="2">
        <v>8778019</v>
      </c>
      <c r="Z32" s="2">
        <v>9424601.1900000013</v>
      </c>
      <c r="AA32" s="2">
        <v>9700670.2019000016</v>
      </c>
      <c r="AB32" s="2">
        <v>9987091.0539190024</v>
      </c>
      <c r="AC32" s="2">
        <v>10284346.821958194</v>
      </c>
      <c r="AD32" s="2"/>
      <c r="AE32" s="2"/>
      <c r="AF32" s="80"/>
      <c r="AG32" s="2">
        <v>9330561</v>
      </c>
      <c r="AH32" s="2">
        <v>9330561</v>
      </c>
      <c r="AO32" s="172">
        <v>0.15</v>
      </c>
      <c r="AP32" s="205">
        <f t="shared" ref="AP32" si="34">AO32</f>
        <v>0.15</v>
      </c>
      <c r="AQ32" s="205">
        <v>-0.1</v>
      </c>
      <c r="AR32" s="205">
        <f>AQ32</f>
        <v>-0.1</v>
      </c>
      <c r="AT32" s="221">
        <f t="shared" si="2"/>
        <v>7.54286558</v>
      </c>
      <c r="AU32" s="221">
        <f t="shared" si="3"/>
        <v>8.2502604399999999</v>
      </c>
      <c r="AV32" s="221">
        <v>8.6</v>
      </c>
      <c r="AW32" s="221">
        <f t="shared" si="4"/>
        <v>9.574601190000001</v>
      </c>
      <c r="AX32" s="221">
        <f t="shared" si="5"/>
        <v>9.8506702019000016</v>
      </c>
      <c r="AY32" s="221">
        <f t="shared" si="6"/>
        <v>9.8870910539190024</v>
      </c>
      <c r="AZ32" s="221">
        <f t="shared" si="7"/>
        <v>10.184346821958194</v>
      </c>
    </row>
    <row r="33" spans="1:74" x14ac:dyDescent="0.35">
      <c r="A33" s="112" t="s">
        <v>146</v>
      </c>
      <c r="B33" s="111">
        <v>5775006.4399999995</v>
      </c>
      <c r="C33" s="111">
        <v>6238730.9700000007</v>
      </c>
      <c r="D33" s="94">
        <v>6387189.4100000001</v>
      </c>
      <c r="E33" s="93">
        <v>6388344.6743072793</v>
      </c>
      <c r="F33" s="92">
        <v>6435308.8599999994</v>
      </c>
      <c r="G33" s="111">
        <v>6278670.7567526288</v>
      </c>
      <c r="H33" s="2">
        <v>6388344.6743072793</v>
      </c>
      <c r="I33" s="2">
        <v>6271896.7772868164</v>
      </c>
      <c r="J33" s="2">
        <v>6149807.9921689546</v>
      </c>
      <c r="K33" s="2">
        <v>6024380.0596500207</v>
      </c>
      <c r="L33" s="2">
        <v>5918125.0099534895</v>
      </c>
      <c r="Q33" s="2">
        <v>2401933.8967526294</v>
      </c>
      <c r="R33" s="2">
        <v>2557403.810000001</v>
      </c>
      <c r="S33" s="2">
        <v>2605294.0952000013</v>
      </c>
      <c r="T33" s="2">
        <v>2654142.1861040015</v>
      </c>
      <c r="U33" s="2">
        <v>2703967.2388260816</v>
      </c>
      <c r="V33" s="2"/>
      <c r="W33" s="111">
        <v>3614051.44</v>
      </c>
      <c r="X33" s="111">
        <v>4051567.31</v>
      </c>
      <c r="Y33" s="2">
        <v>3876736.86</v>
      </c>
      <c r="Z33" s="2">
        <v>3714492.9672868154</v>
      </c>
      <c r="AA33" s="2">
        <v>3544513.8969689533</v>
      </c>
      <c r="AB33" s="2">
        <v>3370237.8735460187</v>
      </c>
      <c r="AC33" s="2">
        <v>3214157.7711274074</v>
      </c>
      <c r="AD33" s="2"/>
      <c r="AE33" s="2"/>
      <c r="AF33" s="80"/>
      <c r="AG33" s="2">
        <v>7067824.3315127324</v>
      </c>
      <c r="AH33" s="2">
        <v>6920045.9447920192</v>
      </c>
      <c r="AO33" s="172">
        <v>-0.18</v>
      </c>
      <c r="AP33" s="205">
        <f t="shared" ref="AP33" si="35">AO33</f>
        <v>-0.18</v>
      </c>
      <c r="AQ33" s="205"/>
      <c r="AR33" s="205"/>
      <c r="AT33" s="221">
        <f t="shared" si="2"/>
        <v>5.7750064399999994</v>
      </c>
      <c r="AU33" s="221">
        <f t="shared" si="3"/>
        <v>6.2387309700000007</v>
      </c>
      <c r="AV33" s="221">
        <f>3.871+0.105+2.348</f>
        <v>6.3239999999999998</v>
      </c>
      <c r="AW33" s="221">
        <f t="shared" si="4"/>
        <v>6.0918967772868164</v>
      </c>
      <c r="AX33" s="221">
        <f t="shared" si="5"/>
        <v>5.9698079921689544</v>
      </c>
      <c r="AY33" s="221">
        <f t="shared" si="6"/>
        <v>6.0243800596500208</v>
      </c>
      <c r="AZ33" s="221">
        <f t="shared" si="7"/>
        <v>5.9181250099534894</v>
      </c>
    </row>
    <row r="34" spans="1:74" s="7" customFormat="1" ht="15" thickBot="1" x14ac:dyDescent="0.4">
      <c r="A34" s="186" t="s">
        <v>147</v>
      </c>
      <c r="B34" s="187">
        <v>100155862.77000001</v>
      </c>
      <c r="C34" s="187">
        <v>99589750.050000012</v>
      </c>
      <c r="D34" s="87">
        <v>109639823.84999999</v>
      </c>
      <c r="E34" s="87">
        <v>109589809.04345727</v>
      </c>
      <c r="F34" s="87">
        <v>105983687.08735883</v>
      </c>
      <c r="G34" s="187">
        <v>103744919.56068724</v>
      </c>
      <c r="H34" s="188">
        <v>109881591.79045728</v>
      </c>
      <c r="I34" s="188">
        <v>111653295.38853747</v>
      </c>
      <c r="J34" s="188">
        <v>109755788.12691286</v>
      </c>
      <c r="K34" s="188">
        <v>113044198.45700809</v>
      </c>
      <c r="L34" s="188">
        <v>116722111.56181176</v>
      </c>
      <c r="Q34" s="188">
        <v>89197163.483507127</v>
      </c>
      <c r="R34" s="188">
        <v>96199958.808430657</v>
      </c>
      <c r="S34" s="188">
        <v>94170695.497305125</v>
      </c>
      <c r="T34" s="188">
        <v>97320781.568727076</v>
      </c>
      <c r="U34" s="188">
        <v>100838430.27924344</v>
      </c>
      <c r="V34" s="189"/>
      <c r="W34" s="187">
        <v>13920598.23</v>
      </c>
      <c r="X34" s="187">
        <v>15233424.84</v>
      </c>
      <c r="Y34" s="188">
        <v>14547756.077180119</v>
      </c>
      <c r="Z34" s="188">
        <v>15453336.580106817</v>
      </c>
      <c r="AA34" s="188">
        <v>15585092.629607752</v>
      </c>
      <c r="AB34" s="188">
        <v>15723416.888281003</v>
      </c>
      <c r="AC34" s="188">
        <v>15883681.282568328</v>
      </c>
      <c r="AD34" s="189"/>
      <c r="AE34" s="189"/>
      <c r="AF34" s="74"/>
      <c r="AG34" s="188">
        <v>114671577.47469476</v>
      </c>
      <c r="AH34" s="188">
        <v>115989212.8864558</v>
      </c>
      <c r="AL34" s="167"/>
      <c r="AO34" s="190">
        <f>SUM(AO28:AO33)</f>
        <v>-4.1049999999999995</v>
      </c>
      <c r="AP34" s="205">
        <f t="shared" ref="AP34:AR34" si="36">AO34</f>
        <v>-4.1049999999999995</v>
      </c>
      <c r="AQ34" s="205">
        <f t="shared" si="36"/>
        <v>-4.1049999999999995</v>
      </c>
      <c r="AR34" s="205">
        <f t="shared" si="36"/>
        <v>-4.1049999999999995</v>
      </c>
      <c r="AT34" s="217">
        <f t="shared" si="2"/>
        <v>100.15586277000001</v>
      </c>
      <c r="AU34" s="217">
        <f t="shared" si="3"/>
        <v>99.589750050000006</v>
      </c>
      <c r="AV34" s="217">
        <f>SUM(AV28:AV33)</f>
        <v>102.70499999999998</v>
      </c>
      <c r="AW34" s="217">
        <f t="shared" si="4"/>
        <v>107.54829538853747</v>
      </c>
      <c r="AX34" s="217">
        <f>SUM(AX28:AX33)</f>
        <v>107.05078812691286</v>
      </c>
      <c r="AY34" s="217">
        <f>SUM(AY28:AY33)</f>
        <v>107.25914847533727</v>
      </c>
      <c r="AZ34" s="217">
        <f>SUM(AZ28:AZ33)</f>
        <v>109.22211156181177</v>
      </c>
      <c r="BA34" s="168"/>
    </row>
    <row r="35" spans="1:74" ht="15" thickTop="1" x14ac:dyDescent="0.35">
      <c r="A35" s="112"/>
      <c r="B35" s="111"/>
      <c r="C35" s="111"/>
      <c r="D35" s="94"/>
      <c r="E35" s="93"/>
      <c r="F35" s="92"/>
      <c r="G35" s="111"/>
      <c r="H35" s="2"/>
      <c r="I35" s="2"/>
      <c r="J35" s="2"/>
      <c r="K35" s="2"/>
      <c r="L35" s="2"/>
      <c r="Q35" s="2"/>
      <c r="R35" s="2"/>
      <c r="S35" s="2"/>
      <c r="T35" s="2"/>
      <c r="U35" s="2"/>
      <c r="V35" s="2"/>
      <c r="W35" s="111"/>
      <c r="X35" s="111"/>
      <c r="Y35" s="2"/>
      <c r="Z35" s="2"/>
      <c r="AA35" s="2"/>
      <c r="AB35" s="2"/>
      <c r="AC35" s="2"/>
      <c r="AD35" s="2"/>
      <c r="AE35" s="2"/>
      <c r="AF35" s="80"/>
      <c r="AO35" s="172"/>
      <c r="AT35" s="171">
        <f t="shared" si="2"/>
        <v>0</v>
      </c>
      <c r="AU35" s="171"/>
      <c r="AV35" s="171"/>
      <c r="AW35" s="171"/>
      <c r="AX35" s="171"/>
      <c r="AY35" s="171"/>
      <c r="AZ35" s="171"/>
    </row>
    <row r="36" spans="1:74" s="152" customFormat="1" ht="15" thickBot="1" x14ac:dyDescent="0.4">
      <c r="A36" s="165" t="s">
        <v>148</v>
      </c>
      <c r="B36" s="149">
        <v>3290453.5799999982</v>
      </c>
      <c r="C36" s="149">
        <v>3897279.2800000012</v>
      </c>
      <c r="D36" s="150">
        <v>-3185986.2100000083</v>
      </c>
      <c r="E36" s="150">
        <v>-3252948.001457274</v>
      </c>
      <c r="F36" s="150">
        <v>-3179403.6680349857</v>
      </c>
      <c r="G36" s="149">
        <v>-5343.5620894134045</v>
      </c>
      <c r="H36" s="151">
        <v>-5634155.8324572891</v>
      </c>
      <c r="I36" s="151">
        <v>-5618342.5613809228</v>
      </c>
      <c r="J36" s="151">
        <v>-69050.176473379135</v>
      </c>
      <c r="K36" s="151">
        <v>193175.41933219135</v>
      </c>
      <c r="L36" s="151">
        <v>456570.68177808821</v>
      </c>
      <c r="N36" s="153">
        <f>G36-F36</f>
        <v>3174060.1059455723</v>
      </c>
      <c r="Q36" s="151">
        <v>12621325.043302521</v>
      </c>
      <c r="R36" s="151">
        <v>7520725.6187258661</v>
      </c>
      <c r="S36" s="151">
        <v>13148775.669134334</v>
      </c>
      <c r="T36" s="151">
        <v>13495267.171933219</v>
      </c>
      <c r="U36" s="151">
        <v>13863787.309952796</v>
      </c>
      <c r="V36" s="151"/>
      <c r="W36" s="149">
        <v>-10817759.779999999</v>
      </c>
      <c r="X36" s="149">
        <v>-11982547.629999999</v>
      </c>
      <c r="Y36" s="151">
        <v>-12626668.605391935</v>
      </c>
      <c r="Z36" s="151">
        <v>-13139068.180106819</v>
      </c>
      <c r="AA36" s="151">
        <v>-13217825.84560775</v>
      </c>
      <c r="AB36" s="151">
        <v>-13302091.752601001</v>
      </c>
      <c r="AC36" s="151">
        <v>-13407216.62817473</v>
      </c>
      <c r="AD36" s="151"/>
      <c r="AE36" s="151"/>
      <c r="AF36" s="154"/>
      <c r="AG36" s="151">
        <v>-2370038.0629713535</v>
      </c>
      <c r="AH36" s="151">
        <v>-300724.14090509713</v>
      </c>
      <c r="AL36" s="155"/>
      <c r="AO36" s="181">
        <v>1.9</v>
      </c>
      <c r="AT36" s="219">
        <f t="shared" si="2"/>
        <v>3.2904535799999981</v>
      </c>
      <c r="AU36" s="219">
        <f t="shared" ref="AU36:AZ36" si="37">AU24-AU34</f>
        <v>3.8972792800000065</v>
      </c>
      <c r="AV36" s="219">
        <f t="shared" si="37"/>
        <v>1.0322380000000209</v>
      </c>
      <c r="AW36" s="219">
        <f t="shared" si="37"/>
        <v>-3.7083425613809311</v>
      </c>
      <c r="AX36" s="219">
        <f t="shared" si="37"/>
        <v>-1.9590501764733972</v>
      </c>
      <c r="AY36" s="219">
        <f t="shared" si="37"/>
        <v>0.18322540100302831</v>
      </c>
      <c r="AZ36" s="219">
        <f t="shared" si="37"/>
        <v>0.46157068177807048</v>
      </c>
      <c r="BA36" s="2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s="157" customFormat="1" ht="15" thickBot="1" x14ac:dyDescent="0.4">
      <c r="A37" s="169" t="s">
        <v>153</v>
      </c>
      <c r="B37" s="158">
        <f t="shared" ref="B37:L37" si="38">B36/B24</f>
        <v>3.1808320451615558E-2</v>
      </c>
      <c r="C37" s="158">
        <f t="shared" si="38"/>
        <v>3.7659591788767419E-2</v>
      </c>
      <c r="D37" s="159">
        <f t="shared" si="38"/>
        <v>-2.9928335893105232E-2</v>
      </c>
      <c r="E37" s="159">
        <f t="shared" si="38"/>
        <v>-3.0590972590139306E-2</v>
      </c>
      <c r="F37" s="159">
        <f t="shared" si="38"/>
        <v>-3.0926762604498264E-2</v>
      </c>
      <c r="G37" s="158">
        <f t="shared" si="38"/>
        <v>-5.1509388176848044E-5</v>
      </c>
      <c r="H37" s="158">
        <f t="shared" si="38"/>
        <v>-5.4045989531360958E-2</v>
      </c>
      <c r="I37" s="158">
        <f t="shared" si="38"/>
        <v>-5.298575999311439E-2</v>
      </c>
      <c r="J37" s="158">
        <f t="shared" si="38"/>
        <v>-6.295216519665172E-4</v>
      </c>
      <c r="K37" s="158">
        <f t="shared" si="38"/>
        <v>1.705933409787007E-3</v>
      </c>
      <c r="L37" s="158">
        <f t="shared" si="38"/>
        <v>3.8963629991074123E-3</v>
      </c>
      <c r="Q37" s="158">
        <f>Q36/Q24</f>
        <v>0.12395906898558234</v>
      </c>
      <c r="R37" s="158">
        <f>R36/R24</f>
        <v>7.2509409866145874E-2</v>
      </c>
      <c r="S37" s="158">
        <f>S36/S24</f>
        <v>0.12251994466821571</v>
      </c>
      <c r="T37" s="158">
        <f>T36/T24</f>
        <v>0.12178080093358874</v>
      </c>
      <c r="U37" s="158">
        <f>U36/U24</f>
        <v>0.12086764843209641</v>
      </c>
      <c r="V37" s="160"/>
      <c r="W37" s="158">
        <f t="shared" ref="W37:AC37" si="39">W36/W24</f>
        <v>-3.4864076729486175</v>
      </c>
      <c r="X37" s="158">
        <f t="shared" si="39"/>
        <v>-3.6859428566359158</v>
      </c>
      <c r="Y37" s="158">
        <f t="shared" si="39"/>
        <v>-6.572667195439462</v>
      </c>
      <c r="Z37" s="158">
        <f t="shared" si="39"/>
        <v>-5.6774176150470801</v>
      </c>
      <c r="AA37" s="158">
        <f t="shared" si="39"/>
        <v>-5.5835810036051035</v>
      </c>
      <c r="AB37" s="158">
        <f t="shared" si="39"/>
        <v>-5.4937238938236472</v>
      </c>
      <c r="AC37" s="158">
        <f t="shared" si="39"/>
        <v>-5.4138534157507259</v>
      </c>
      <c r="AD37" s="158"/>
      <c r="AE37" s="158"/>
      <c r="AG37" s="160"/>
      <c r="AH37" s="160"/>
      <c r="AL37" s="151"/>
      <c r="AO37" s="175"/>
      <c r="AT37" s="170">
        <f t="shared" ref="AT37:AZ37" si="40">AT36/AT24</f>
        <v>3.1808320451615558E-2</v>
      </c>
      <c r="AU37" s="170">
        <f t="shared" si="40"/>
        <v>3.7659591788767467E-2</v>
      </c>
      <c r="AV37" s="170">
        <f t="shared" si="40"/>
        <v>9.9505059118695713E-3</v>
      </c>
      <c r="AW37" s="170">
        <f t="shared" si="40"/>
        <v>-3.5712097900829499E-2</v>
      </c>
      <c r="AX37" s="170">
        <f t="shared" si="40"/>
        <v>-1.8641333892463283E-2</v>
      </c>
      <c r="AY37" s="170">
        <f t="shared" si="40"/>
        <v>1.7053364924150848E-3</v>
      </c>
      <c r="AZ37" s="170">
        <f t="shared" si="40"/>
        <v>4.208198269210147E-3</v>
      </c>
      <c r="BA37" s="2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idden="1" x14ac:dyDescent="0.35">
      <c r="A38" s="110"/>
      <c r="B38" s="106"/>
      <c r="C38" s="106"/>
      <c r="D38" s="109"/>
      <c r="E38" s="108"/>
      <c r="F38" s="107"/>
      <c r="G38" s="106"/>
      <c r="H38" s="23"/>
      <c r="I38" s="23"/>
      <c r="J38" s="23"/>
      <c r="K38" s="23"/>
      <c r="L38" s="23"/>
      <c r="Q38" s="23"/>
      <c r="R38" s="23"/>
      <c r="S38" s="23"/>
      <c r="T38" s="23"/>
      <c r="U38" s="23"/>
      <c r="V38" s="23"/>
      <c r="W38" s="106"/>
      <c r="X38" s="106"/>
      <c r="Y38" s="23"/>
      <c r="Z38" s="23"/>
      <c r="AA38" s="23"/>
      <c r="AB38" s="23"/>
      <c r="AC38" s="23"/>
      <c r="AD38" s="23"/>
      <c r="AE38" s="23"/>
      <c r="AF38" s="80"/>
      <c r="AO38" s="147"/>
      <c r="AT38" s="174">
        <f t="shared" si="2"/>
        <v>0</v>
      </c>
      <c r="AU38" s="174">
        <f t="shared" si="3"/>
        <v>0</v>
      </c>
      <c r="AV38" s="174">
        <f t="shared" si="19"/>
        <v>0</v>
      </c>
      <c r="AW38" s="174">
        <f t="shared" si="4"/>
        <v>0</v>
      </c>
      <c r="AX38" s="174">
        <f t="shared" si="5"/>
        <v>0</v>
      </c>
      <c r="AY38" s="174">
        <f t="shared" si="6"/>
        <v>0</v>
      </c>
      <c r="AZ38" s="174">
        <f t="shared" si="7"/>
        <v>0</v>
      </c>
    </row>
    <row r="39" spans="1:74" x14ac:dyDescent="0.35">
      <c r="A39" s="110"/>
      <c r="B39" s="106"/>
      <c r="C39" s="106"/>
      <c r="D39" s="109"/>
      <c r="E39" s="108"/>
      <c r="F39" s="107"/>
      <c r="G39" s="106"/>
      <c r="H39" s="23"/>
      <c r="I39" s="23"/>
      <c r="J39" s="23"/>
      <c r="K39" s="23"/>
      <c r="L39" s="23"/>
      <c r="Q39" s="23"/>
      <c r="R39" s="23"/>
      <c r="S39" s="23"/>
      <c r="T39" s="23"/>
      <c r="U39" s="23"/>
      <c r="V39" s="23"/>
      <c r="W39" s="106"/>
      <c r="X39" s="106"/>
      <c r="Y39" s="23"/>
      <c r="Z39" s="23"/>
      <c r="AA39" s="23"/>
      <c r="AB39" s="23"/>
      <c r="AC39" s="23"/>
      <c r="AD39" s="23"/>
      <c r="AE39" s="23"/>
      <c r="AF39" s="80"/>
      <c r="AO39" s="147"/>
      <c r="AT39" s="174">
        <f t="shared" si="2"/>
        <v>0</v>
      </c>
      <c r="AU39" s="174"/>
      <c r="AV39" s="174"/>
      <c r="AW39" s="174"/>
      <c r="AX39" s="174"/>
      <c r="AY39" s="174"/>
      <c r="AZ39" s="174"/>
    </row>
    <row r="40" spans="1:74" x14ac:dyDescent="0.35">
      <c r="A40" s="105" t="s">
        <v>149</v>
      </c>
      <c r="B40" s="101">
        <v>0</v>
      </c>
      <c r="C40" s="101">
        <v>0</v>
      </c>
      <c r="D40" s="104">
        <v>4760000</v>
      </c>
      <c r="E40" s="103">
        <v>3200000</v>
      </c>
      <c r="F40" s="102">
        <v>3200000</v>
      </c>
      <c r="G40" s="101">
        <v>-2.0000000949949026E-3</v>
      </c>
      <c r="H40" s="100">
        <v>0</v>
      </c>
      <c r="I40" s="100">
        <v>5585000</v>
      </c>
      <c r="J40" s="100">
        <v>15000</v>
      </c>
      <c r="K40" s="100">
        <v>0</v>
      </c>
      <c r="L40" s="100">
        <v>0</v>
      </c>
      <c r="N40" s="11">
        <f>G40-F40</f>
        <v>-3200000.0020000003</v>
      </c>
      <c r="Q40" s="100">
        <v>-2.0000000949949026E-3</v>
      </c>
      <c r="R40" s="100">
        <v>5585000</v>
      </c>
      <c r="S40" s="100">
        <v>15000</v>
      </c>
      <c r="T40" s="100">
        <v>0</v>
      </c>
      <c r="U40" s="100">
        <v>0</v>
      </c>
      <c r="V40" s="100"/>
      <c r="W40" s="101">
        <v>0</v>
      </c>
      <c r="X40" s="101">
        <v>0</v>
      </c>
      <c r="Y40" s="100">
        <v>0</v>
      </c>
      <c r="Z40" s="100">
        <v>0</v>
      </c>
      <c r="AA40" s="100">
        <v>0</v>
      </c>
      <c r="AB40" s="100">
        <v>0</v>
      </c>
      <c r="AC40" s="100">
        <v>0</v>
      </c>
      <c r="AD40" s="100"/>
      <c r="AE40" s="100"/>
      <c r="AF40" s="80"/>
      <c r="AO40" s="182">
        <v>-1.9</v>
      </c>
      <c r="AP40" s="212">
        <v>1.9</v>
      </c>
      <c r="AQ40" s="1">
        <v>0</v>
      </c>
      <c r="AT40" s="176">
        <f t="shared" si="2"/>
        <v>0</v>
      </c>
      <c r="AU40" s="176">
        <f t="shared" si="3"/>
        <v>0</v>
      </c>
      <c r="AV40" s="176">
        <f t="shared" si="19"/>
        <v>-2.0000000949949027E-9</v>
      </c>
      <c r="AW40" s="176">
        <f t="shared" si="4"/>
        <v>3.6850000000000001</v>
      </c>
      <c r="AX40" s="176">
        <f t="shared" si="5"/>
        <v>1.9149999999999998</v>
      </c>
      <c r="AY40" s="176">
        <f t="shared" si="6"/>
        <v>0</v>
      </c>
      <c r="AZ40" s="176">
        <f t="shared" si="7"/>
        <v>0</v>
      </c>
    </row>
    <row r="41" spans="1:74" s="7" customFormat="1" ht="15" thickBot="1" x14ac:dyDescent="0.4">
      <c r="A41" s="148" t="s">
        <v>150</v>
      </c>
      <c r="B41" s="149">
        <f>B36+B40</f>
        <v>3290453.5799999982</v>
      </c>
      <c r="C41" s="149">
        <f t="shared" ref="C41:L41" si="41">C36+C40</f>
        <v>3897279.2800000012</v>
      </c>
      <c r="D41" s="149">
        <f t="shared" si="41"/>
        <v>1574013.7899999917</v>
      </c>
      <c r="E41" s="149">
        <f t="shared" si="41"/>
        <v>-52948.00145727396</v>
      </c>
      <c r="F41" s="149">
        <f t="shared" si="41"/>
        <v>20596.331965014338</v>
      </c>
      <c r="G41" s="149">
        <f t="shared" si="41"/>
        <v>-5343.5640894134995</v>
      </c>
      <c r="H41" s="149">
        <f t="shared" si="41"/>
        <v>-5634155.8324572891</v>
      </c>
      <c r="I41" s="149">
        <f t="shared" si="41"/>
        <v>-33342.561380922794</v>
      </c>
      <c r="J41" s="149">
        <f t="shared" si="41"/>
        <v>-54050.176473379135</v>
      </c>
      <c r="K41" s="149">
        <f t="shared" si="41"/>
        <v>193175.41933219135</v>
      </c>
      <c r="L41" s="149">
        <f t="shared" si="41"/>
        <v>456570.68177808821</v>
      </c>
      <c r="M41" s="152"/>
      <c r="N41" s="153">
        <f>G41-F41</f>
        <v>-25939.896054427838</v>
      </c>
      <c r="O41" s="152"/>
      <c r="P41" s="152"/>
      <c r="Q41" s="151">
        <v>12621325.043302521</v>
      </c>
      <c r="R41" s="151">
        <v>7520725.6187258661</v>
      </c>
      <c r="S41" s="151">
        <v>13148775.669134334</v>
      </c>
      <c r="T41" s="151">
        <v>13495267.171933219</v>
      </c>
      <c r="U41" s="151">
        <v>13863787.309952796</v>
      </c>
      <c r="V41" s="151"/>
      <c r="W41" s="149">
        <v>-10817759.779999999</v>
      </c>
      <c r="X41" s="149">
        <v>-11982547.629999999</v>
      </c>
      <c r="Y41" s="151">
        <v>-12626668.605391935</v>
      </c>
      <c r="Z41" s="151">
        <v>-13139068.180106819</v>
      </c>
      <c r="AA41" s="151">
        <v>-13217825.84560775</v>
      </c>
      <c r="AB41" s="151">
        <v>-13302091.752601001</v>
      </c>
      <c r="AC41" s="151">
        <v>-13407216.62817473</v>
      </c>
      <c r="AD41" s="151"/>
      <c r="AE41" s="151"/>
      <c r="AF41" s="154"/>
      <c r="AG41" s="151">
        <v>-2370038.0629713535</v>
      </c>
      <c r="AH41" s="151">
        <v>-300724.14090509713</v>
      </c>
      <c r="AI41" s="152"/>
      <c r="AJ41" s="152"/>
      <c r="AK41" s="152"/>
      <c r="AL41" s="155"/>
      <c r="AM41" s="152"/>
      <c r="AN41" s="152"/>
      <c r="AO41" s="181">
        <v>0</v>
      </c>
      <c r="AP41" s="152"/>
      <c r="AQ41" s="152"/>
      <c r="AR41" s="152"/>
      <c r="AS41" s="152"/>
      <c r="AT41" s="218">
        <f t="shared" si="2"/>
        <v>3.2904535799999981</v>
      </c>
      <c r="AU41" s="218">
        <f t="shared" si="3"/>
        <v>3.8972792800000011</v>
      </c>
      <c r="AV41" s="218">
        <f t="shared" si="19"/>
        <v>-5.3435640894134995E-3</v>
      </c>
      <c r="AW41" s="218">
        <f>AW36+AW40</f>
        <v>-2.3342561380931048E-2</v>
      </c>
      <c r="AX41" s="218">
        <f>AX36+AX40</f>
        <v>-4.4050176473397373E-2</v>
      </c>
      <c r="AY41" s="218">
        <f>AY36+AY40</f>
        <v>0.18322540100302831</v>
      </c>
      <c r="AZ41" s="218">
        <f>AZ36+AZ40</f>
        <v>0.46157068177807048</v>
      </c>
      <c r="BA41" s="2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s="7" customFormat="1" ht="15" hidden="1" thickBot="1" x14ac:dyDescent="0.4">
      <c r="A42" s="152"/>
      <c r="B42" s="156"/>
      <c r="C42" s="156"/>
      <c r="D42" s="227"/>
      <c r="E42" s="227"/>
      <c r="F42" s="227"/>
      <c r="G42" s="156"/>
      <c r="H42" s="156"/>
      <c r="I42" s="156"/>
      <c r="J42" s="156"/>
      <c r="K42" s="156"/>
      <c r="L42" s="156"/>
      <c r="M42" s="152"/>
      <c r="N42" s="152"/>
      <c r="O42" s="152"/>
      <c r="P42" s="152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4"/>
      <c r="AG42" s="156"/>
      <c r="AH42" s="156"/>
      <c r="AI42" s="152"/>
      <c r="AJ42" s="152"/>
      <c r="AK42" s="152"/>
      <c r="AL42" s="155"/>
      <c r="AM42" s="152"/>
      <c r="AN42" s="152"/>
      <c r="AO42" s="228"/>
      <c r="AP42" s="152"/>
      <c r="AQ42" s="152"/>
      <c r="AR42" s="152"/>
      <c r="AS42" s="152"/>
      <c r="AT42" s="228">
        <f t="shared" si="2"/>
        <v>0</v>
      </c>
      <c r="AU42" s="228">
        <f t="shared" si="3"/>
        <v>0</v>
      </c>
      <c r="AV42" s="228">
        <f t="shared" si="19"/>
        <v>0</v>
      </c>
      <c r="AW42" s="228">
        <f t="shared" si="4"/>
        <v>0</v>
      </c>
      <c r="AX42" s="228">
        <f t="shared" si="5"/>
        <v>0</v>
      </c>
      <c r="AY42" s="228">
        <f t="shared" si="6"/>
        <v>0</v>
      </c>
      <c r="AZ42" s="228">
        <f t="shared" si="7"/>
        <v>0</v>
      </c>
      <c r="BA42" s="2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s="7" customFormat="1" ht="15" hidden="1" thickBot="1" x14ac:dyDescent="0.4">
      <c r="A43" s="152"/>
      <c r="B43" s="156"/>
      <c r="C43" s="156"/>
      <c r="D43" s="227"/>
      <c r="E43" s="227"/>
      <c r="F43" s="227"/>
      <c r="G43" s="156"/>
      <c r="H43" s="156"/>
      <c r="I43" s="156"/>
      <c r="J43" s="156"/>
      <c r="K43" s="156"/>
      <c r="L43" s="156"/>
      <c r="M43" s="152"/>
      <c r="N43" s="152"/>
      <c r="O43" s="152"/>
      <c r="P43" s="152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4"/>
      <c r="AG43" s="156"/>
      <c r="AH43" s="156"/>
      <c r="AI43" s="152"/>
      <c r="AJ43" s="152"/>
      <c r="AK43" s="152"/>
      <c r="AL43" s="155"/>
      <c r="AM43" s="152"/>
      <c r="AN43" s="152"/>
      <c r="AO43" s="228"/>
      <c r="AP43" s="152"/>
      <c r="AQ43" s="152"/>
      <c r="AR43" s="152"/>
      <c r="AS43" s="152"/>
      <c r="AT43" s="228">
        <f t="shared" si="2"/>
        <v>0</v>
      </c>
      <c r="AU43" s="228">
        <f t="shared" si="3"/>
        <v>0</v>
      </c>
      <c r="AV43" s="228">
        <f t="shared" si="19"/>
        <v>0</v>
      </c>
      <c r="AW43" s="228">
        <f t="shared" si="4"/>
        <v>0</v>
      </c>
      <c r="AX43" s="228">
        <f t="shared" si="5"/>
        <v>0</v>
      </c>
      <c r="AY43" s="228">
        <f t="shared" si="6"/>
        <v>0</v>
      </c>
      <c r="AZ43" s="228">
        <f t="shared" si="7"/>
        <v>0</v>
      </c>
      <c r="BA43" s="2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4" s="7" customFormat="1" ht="15" thickBot="1" x14ac:dyDescent="0.4">
      <c r="A44" s="229" t="s">
        <v>127</v>
      </c>
      <c r="B44" s="230">
        <f>B41/B24</f>
        <v>3.1808320451615558E-2</v>
      </c>
      <c r="C44" s="230">
        <f>C41/C24</f>
        <v>3.7659591788767419E-2</v>
      </c>
      <c r="D44" s="231">
        <f>(D36+D40)/D24</f>
        <v>1.4785881137727596E-2</v>
      </c>
      <c r="E44" s="231">
        <f>(E36+E40)/E24</f>
        <v>-4.9792706817216497E-4</v>
      </c>
      <c r="F44" s="231">
        <f>(F36+F40)/F24</f>
        <v>2.0034507590510476E-4</v>
      </c>
      <c r="G44" s="230">
        <f>G41/G24</f>
        <v>-5.1509407455894407E-5</v>
      </c>
      <c r="H44" s="232">
        <f>(H36+H40)/H24</f>
        <v>-5.4045989531360958E-2</v>
      </c>
      <c r="I44" s="230">
        <f>I41/I24</f>
        <v>-3.144487783690837E-4</v>
      </c>
      <c r="J44" s="230">
        <f>J41/J24</f>
        <v>-4.9276856512772769E-4</v>
      </c>
      <c r="K44" s="230">
        <f>K41/K24</f>
        <v>1.705933409787007E-3</v>
      </c>
      <c r="L44" s="230">
        <f>L41/L24</f>
        <v>3.8963629991074123E-3</v>
      </c>
      <c r="M44" s="152"/>
      <c r="N44" s="152"/>
      <c r="O44" s="152"/>
      <c r="P44" s="152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4"/>
      <c r="AG44" s="156"/>
      <c r="AH44" s="156"/>
      <c r="AI44" s="152"/>
      <c r="AJ44" s="152"/>
      <c r="AK44" s="152"/>
      <c r="AL44" s="155"/>
      <c r="AM44" s="152"/>
      <c r="AN44" s="152"/>
      <c r="AO44" s="228"/>
      <c r="AP44" s="152"/>
      <c r="AQ44" s="152"/>
      <c r="AR44" s="152"/>
      <c r="AS44" s="152"/>
      <c r="AT44" s="230">
        <f>AT41/AT24</f>
        <v>3.1808320451615558E-2</v>
      </c>
      <c r="AU44" s="230">
        <f>AU41/AU24</f>
        <v>3.7659591788767412E-2</v>
      </c>
      <c r="AV44" s="230">
        <f>(AV36+AV40)/AV24</f>
        <v>9.9505058925900905E-3</v>
      </c>
      <c r="AW44" s="230">
        <f>(AW36+AW40)/AW24</f>
        <v>-2.247936439241759E-4</v>
      </c>
      <c r="AX44" s="230">
        <f>AX41/AX24</f>
        <v>-4.1915927295988891E-4</v>
      </c>
      <c r="AY44" s="230">
        <f>AY41/AY24</f>
        <v>1.7053364924150848E-3</v>
      </c>
      <c r="AZ44" s="230">
        <f>(AZ36+AZ40)/AZ24</f>
        <v>4.208198269210147E-3</v>
      </c>
      <c r="BA44" s="2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1:74" hidden="1" x14ac:dyDescent="0.35">
      <c r="A45" s="84" t="s">
        <v>151</v>
      </c>
      <c r="B45" s="2">
        <v>864413.73</v>
      </c>
      <c r="C45" s="2">
        <v>5396669.6500000004</v>
      </c>
      <c r="D45" s="94">
        <v>5424489</v>
      </c>
      <c r="E45" s="93">
        <v>5924489</v>
      </c>
      <c r="F45" s="92">
        <v>5416451</v>
      </c>
      <c r="G45" s="2">
        <v>5124980.0394685902</v>
      </c>
      <c r="H45" s="2">
        <v>5924489</v>
      </c>
      <c r="I45" s="2">
        <v>3424489</v>
      </c>
      <c r="J45" s="2">
        <v>3924489</v>
      </c>
      <c r="K45" s="2">
        <v>3924489</v>
      </c>
      <c r="L45" s="2">
        <v>3924489</v>
      </c>
      <c r="Q45" s="2">
        <v>3281236</v>
      </c>
      <c r="R45" s="2">
        <v>1781236</v>
      </c>
      <c r="S45" s="2">
        <v>2281236</v>
      </c>
      <c r="T45" s="2">
        <v>2281236</v>
      </c>
      <c r="U45" s="2">
        <v>2281236</v>
      </c>
      <c r="V45" s="2"/>
      <c r="W45" s="2">
        <v>534528.0299999998</v>
      </c>
      <c r="X45" s="2">
        <v>4594032.8499999996</v>
      </c>
      <c r="Y45" s="2">
        <v>1843744.0394685899</v>
      </c>
      <c r="Z45" s="2">
        <v>1643253</v>
      </c>
      <c r="AA45" s="2">
        <v>1643253</v>
      </c>
      <c r="AB45" s="2">
        <v>1643253</v>
      </c>
      <c r="AC45" s="2">
        <v>1643253</v>
      </c>
      <c r="AD45" s="2"/>
      <c r="AE45" s="2"/>
      <c r="AF45" s="80"/>
      <c r="AG45" s="2">
        <v>3462238.54</v>
      </c>
      <c r="AH45" s="2">
        <v>4001469.3108000001</v>
      </c>
      <c r="AO45" s="172"/>
      <c r="AT45" s="172">
        <f t="shared" si="2"/>
        <v>0.86441372999999999</v>
      </c>
      <c r="AU45" s="172">
        <f t="shared" si="3"/>
        <v>5.3966696500000007</v>
      </c>
      <c r="AV45" s="172">
        <f t="shared" si="19"/>
        <v>5.12498003946859</v>
      </c>
      <c r="AW45" s="172">
        <f t="shared" si="4"/>
        <v>3.4244889999999999</v>
      </c>
      <c r="AX45" s="172">
        <f t="shared" si="5"/>
        <v>3.9244889999999999</v>
      </c>
      <c r="AY45" s="172">
        <f t="shared" si="6"/>
        <v>3.9244889999999999</v>
      </c>
      <c r="AZ45" s="172">
        <f t="shared" si="7"/>
        <v>3.9244889999999999</v>
      </c>
    </row>
    <row r="46" spans="1:74" hidden="1" x14ac:dyDescent="0.35">
      <c r="A46" s="84" t="s">
        <v>152</v>
      </c>
      <c r="B46" s="2">
        <v>172258.83999999487</v>
      </c>
      <c r="C46" s="2">
        <v>-246212.60000000175</v>
      </c>
      <c r="D46" s="94">
        <v>416557</v>
      </c>
      <c r="E46" s="93">
        <v>586553.20606534206</v>
      </c>
      <c r="F46" s="92">
        <v>416557.50000000035</v>
      </c>
      <c r="G46" s="2">
        <v>979561.928257694</v>
      </c>
      <c r="H46" s="2">
        <v>1320053.2060653421</v>
      </c>
      <c r="I46" s="2">
        <v>375856.0873713906</v>
      </c>
      <c r="J46" s="2">
        <v>344919.53284399986</v>
      </c>
      <c r="K46" s="2">
        <v>323242.39068808086</v>
      </c>
      <c r="L46" s="2">
        <v>304764.77664499992</v>
      </c>
      <c r="Q46" s="2">
        <v>22147568.142706893</v>
      </c>
      <c r="R46" s="2">
        <v>36721154.489441797</v>
      </c>
      <c r="S46" s="2">
        <v>20104038.283608425</v>
      </c>
      <c r="T46" s="2">
        <v>17467789.299189307</v>
      </c>
      <c r="U46" s="2">
        <v>18021857.31012509</v>
      </c>
      <c r="V46" s="2"/>
      <c r="W46" s="2">
        <v>-13345705.969999999</v>
      </c>
      <c r="X46" s="2">
        <v>-14170804.27</v>
      </c>
      <c r="Y46" s="2">
        <v>-21168006.214449201</v>
      </c>
      <c r="Z46" s="2">
        <v>-36345298.402070403</v>
      </c>
      <c r="AA46" s="2">
        <v>-19759118.750764426</v>
      </c>
      <c r="AB46" s="2">
        <v>-17144546.908501226</v>
      </c>
      <c r="AC46" s="2">
        <v>-17717092.533480093</v>
      </c>
      <c r="AD46" s="2"/>
      <c r="AE46" s="2"/>
      <c r="AF46" s="80"/>
      <c r="AG46" s="2">
        <v>375856.10072639072</v>
      </c>
      <c r="AH46" s="2">
        <v>344919.54619899992</v>
      </c>
      <c r="AO46" s="172"/>
      <c r="AT46" s="172">
        <f t="shared" si="2"/>
        <v>0.17225883999999486</v>
      </c>
      <c r="AU46" s="172">
        <f t="shared" si="3"/>
        <v>-0.24621260000000175</v>
      </c>
      <c r="AV46" s="172">
        <f t="shared" si="19"/>
        <v>0.97956192825769395</v>
      </c>
      <c r="AW46" s="172">
        <f t="shared" si="4"/>
        <v>0.37585608737139059</v>
      </c>
      <c r="AX46" s="172">
        <f t="shared" si="5"/>
        <v>0.34491953284399984</v>
      </c>
      <c r="AY46" s="172">
        <f t="shared" si="6"/>
        <v>0.32324239068808086</v>
      </c>
      <c r="AZ46" s="172">
        <f t="shared" si="7"/>
        <v>0.3047647766449999</v>
      </c>
    </row>
    <row r="47" spans="1:74" x14ac:dyDescent="0.35">
      <c r="A47" s="84"/>
      <c r="D47" s="94"/>
      <c r="E47" s="93"/>
      <c r="F47" s="92"/>
      <c r="H47" s="2"/>
      <c r="I47" s="2"/>
      <c r="J47" s="2"/>
      <c r="K47" s="2"/>
      <c r="L47" s="2"/>
      <c r="Q47" s="2"/>
      <c r="R47" s="2"/>
      <c r="S47" s="2"/>
      <c r="T47" s="2"/>
      <c r="U47" s="2"/>
      <c r="V47" s="2"/>
      <c r="Y47" s="2"/>
      <c r="Z47" s="2"/>
      <c r="AA47" s="2"/>
      <c r="AB47" s="2"/>
      <c r="AC47" s="2"/>
      <c r="AD47" s="2"/>
      <c r="AE47" s="2"/>
      <c r="AF47" s="80"/>
      <c r="AO47" s="172"/>
    </row>
    <row r="48" spans="1:74" x14ac:dyDescent="0.35">
      <c r="A48" s="211" t="s">
        <v>128</v>
      </c>
      <c r="B48" s="15">
        <v>692154.89000000514</v>
      </c>
      <c r="C48" s="15">
        <v>5642882.2500000019</v>
      </c>
      <c r="D48" s="98">
        <v>5007932</v>
      </c>
      <c r="E48" s="97">
        <v>5337935.7939346582</v>
      </c>
      <c r="F48" s="96">
        <v>4999893.5</v>
      </c>
      <c r="G48" s="15">
        <v>4145418.1112108962</v>
      </c>
      <c r="H48" s="95">
        <v>4604435.7939346582</v>
      </c>
      <c r="I48" s="95">
        <v>3048632.9126286092</v>
      </c>
      <c r="J48" s="95">
        <v>3579569.467156</v>
      </c>
      <c r="K48" s="95">
        <v>3601246.6093119192</v>
      </c>
      <c r="L48" s="95">
        <v>3619724.2233549999</v>
      </c>
      <c r="Q48" s="95">
        <v>-18866332.142706893</v>
      </c>
      <c r="R48" s="95">
        <v>-34939918.489441797</v>
      </c>
      <c r="S48" s="95">
        <v>-17822802.283608425</v>
      </c>
      <c r="T48" s="95">
        <v>-15186553.299189307</v>
      </c>
      <c r="U48" s="95">
        <v>-15740621.31012509</v>
      </c>
      <c r="V48" s="2"/>
      <c r="W48" s="15">
        <v>13880233.999999998</v>
      </c>
      <c r="X48" s="15">
        <v>18764837.119999997</v>
      </c>
      <c r="Y48" s="95">
        <v>23011750.253917791</v>
      </c>
      <c r="Z48" s="95">
        <v>37988551.402070403</v>
      </c>
      <c r="AA48" s="95">
        <v>21402371.750764426</v>
      </c>
      <c r="AB48" s="95">
        <v>18787799.908501226</v>
      </c>
      <c r="AC48" s="95">
        <v>19360345.533480093</v>
      </c>
      <c r="AD48" s="49"/>
      <c r="AE48" s="49"/>
      <c r="AF48" s="80"/>
      <c r="AG48" s="95">
        <v>3086382.4392736093</v>
      </c>
      <c r="AH48" s="95">
        <v>3656549.7646010001</v>
      </c>
      <c r="AO48" s="183">
        <v>-1.44</v>
      </c>
      <c r="AT48" s="224">
        <f t="shared" si="2"/>
        <v>0.69215489000000519</v>
      </c>
      <c r="AU48" s="224">
        <f t="shared" si="3"/>
        <v>5.6428822500000022</v>
      </c>
      <c r="AV48" s="224">
        <f>3+1.499+1.193+0.714-0.977</f>
        <v>5.4290000000000003</v>
      </c>
      <c r="AW48" s="224">
        <f t="shared" si="4"/>
        <v>1.6086329126286092</v>
      </c>
      <c r="AX48" s="224">
        <f t="shared" si="5"/>
        <v>3.5795694671559999</v>
      </c>
      <c r="AY48" s="224">
        <f t="shared" si="6"/>
        <v>3.6012466093119193</v>
      </c>
      <c r="AZ48" s="224">
        <f t="shared" si="7"/>
        <v>3.619724223355</v>
      </c>
    </row>
    <row r="49" spans="1:61" x14ac:dyDescent="0.35">
      <c r="A49" s="84"/>
      <c r="D49" s="94"/>
      <c r="E49" s="93"/>
      <c r="F49" s="92"/>
      <c r="H49" s="2"/>
      <c r="I49" s="2"/>
      <c r="J49" s="2"/>
      <c r="K49" s="2"/>
      <c r="L49" s="2"/>
      <c r="Q49" s="2"/>
      <c r="R49" s="2"/>
      <c r="S49" s="2"/>
      <c r="T49" s="2"/>
      <c r="U49" s="2"/>
      <c r="V49" s="2"/>
      <c r="Y49" s="2"/>
      <c r="Z49" s="2"/>
      <c r="AA49" s="2"/>
      <c r="AB49" s="2"/>
      <c r="AC49" s="2"/>
      <c r="AD49" s="2"/>
      <c r="AE49" s="2"/>
      <c r="AF49" s="80"/>
      <c r="AO49" s="172"/>
      <c r="AT49" s="172">
        <f t="shared" si="2"/>
        <v>0</v>
      </c>
      <c r="AU49" s="172">
        <f t="shared" si="3"/>
        <v>0</v>
      </c>
      <c r="AV49" s="172">
        <f t="shared" si="19"/>
        <v>0</v>
      </c>
      <c r="AW49" s="172">
        <f t="shared" si="4"/>
        <v>0</v>
      </c>
      <c r="AX49" s="172">
        <f t="shared" si="5"/>
        <v>0</v>
      </c>
      <c r="AY49" s="172">
        <f t="shared" si="6"/>
        <v>0</v>
      </c>
      <c r="AZ49" s="172">
        <f t="shared" si="7"/>
        <v>0</v>
      </c>
    </row>
    <row r="50" spans="1:61" s="152" customFormat="1" ht="15" thickBot="1" x14ac:dyDescent="0.4">
      <c r="A50" s="206" t="s">
        <v>122</v>
      </c>
      <c r="B50" s="207">
        <v>3982608.4700000035</v>
      </c>
      <c r="C50" s="207">
        <v>9550161.5299999993</v>
      </c>
      <c r="D50" s="208">
        <v>1821945.7899999917</v>
      </c>
      <c r="E50" s="208">
        <v>2084987.7924773842</v>
      </c>
      <c r="F50" s="208">
        <v>1820489.8319650143</v>
      </c>
      <c r="G50" s="207">
        <v>4140074.5491214828</v>
      </c>
      <c r="H50" s="207">
        <v>-1029720.0385226309</v>
      </c>
      <c r="I50" s="207">
        <v>-2569709.6487523136</v>
      </c>
      <c r="J50" s="207">
        <v>3510519.2906826208</v>
      </c>
      <c r="K50" s="207">
        <v>3794422.0286441105</v>
      </c>
      <c r="L50" s="207">
        <v>4076294.9051330881</v>
      </c>
      <c r="Q50" s="207">
        <v>-6245007.0994043723</v>
      </c>
      <c r="R50" s="207">
        <v>-27419192.870715931</v>
      </c>
      <c r="S50" s="207">
        <v>-4674026.6144740917</v>
      </c>
      <c r="T50" s="207">
        <v>-1691286.127256088</v>
      </c>
      <c r="U50" s="207">
        <v>-1876834.0001722947</v>
      </c>
      <c r="V50" s="156"/>
      <c r="W50" s="207">
        <v>3062474.2199999988</v>
      </c>
      <c r="X50" s="207">
        <v>6782289.4899999984</v>
      </c>
      <c r="Y50" s="207">
        <v>10385081.648525856</v>
      </c>
      <c r="Z50" s="207">
        <v>24849483.221963584</v>
      </c>
      <c r="AA50" s="207">
        <v>8184545.9051566757</v>
      </c>
      <c r="AB50" s="207">
        <v>5485708.155900225</v>
      </c>
      <c r="AC50" s="207">
        <v>5953128.9053053632</v>
      </c>
      <c r="AD50" s="209"/>
      <c r="AE50" s="209"/>
      <c r="AF50" s="154"/>
      <c r="AG50" s="207">
        <v>716344.37630225578</v>
      </c>
      <c r="AH50" s="207">
        <v>3355825.623695903</v>
      </c>
      <c r="AL50" s="155"/>
      <c r="AO50" s="210"/>
      <c r="AT50" s="220">
        <f>AT36+AT48</f>
        <v>3.9826084700000033</v>
      </c>
      <c r="AU50" s="220">
        <f>AU36+AU48+0.1</f>
        <v>9.6401615300000092</v>
      </c>
      <c r="AV50" s="220">
        <f>AV36+AV48</f>
        <v>6.4612380000000211</v>
      </c>
      <c r="AW50" s="220">
        <f>AW36+AW48</f>
        <v>-2.0997096487523219</v>
      </c>
      <c r="AX50" s="220">
        <f>AX36+AX48</f>
        <v>1.6205192906826027</v>
      </c>
      <c r="AY50" s="220">
        <f>AY36+AY48</f>
        <v>3.7844720103149476</v>
      </c>
      <c r="AZ50" s="220">
        <f>AZ36+AZ48</f>
        <v>4.0812949051330705</v>
      </c>
      <c r="BA50" s="156"/>
    </row>
    <row r="51" spans="1:61" ht="15" hidden="1" thickTop="1" x14ac:dyDescent="0.35">
      <c r="V51" s="2"/>
      <c r="AF51" s="80"/>
    </row>
    <row r="52" spans="1:61" ht="15" hidden="1" thickTop="1" x14ac:dyDescent="0.35">
      <c r="V52" s="2"/>
      <c r="AG52" s="2">
        <v>0</v>
      </c>
      <c r="AH52" s="2">
        <v>0</v>
      </c>
    </row>
    <row r="53" spans="1:61" ht="15" hidden="1" thickTop="1" x14ac:dyDescent="0.35">
      <c r="A53" s="84" t="s">
        <v>34</v>
      </c>
      <c r="B53" s="80">
        <v>3.2645655279998507E-4</v>
      </c>
      <c r="C53" s="80">
        <v>2.6125965163364712E-4</v>
      </c>
      <c r="D53" s="83">
        <v>0</v>
      </c>
      <c r="E53" s="82">
        <v>0</v>
      </c>
      <c r="F53" s="81"/>
      <c r="G53" s="80"/>
      <c r="H53" s="80">
        <v>0</v>
      </c>
      <c r="I53" s="80">
        <v>0</v>
      </c>
      <c r="J53" s="80">
        <v>0</v>
      </c>
      <c r="K53" s="80">
        <v>0</v>
      </c>
      <c r="L53" s="80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/>
      <c r="W53" s="80">
        <v>3.2645655279998507E-4</v>
      </c>
      <c r="X53" s="80">
        <v>2.6125965163364712E-4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/>
      <c r="AE53" s="2"/>
      <c r="AO53" s="172"/>
    </row>
    <row r="54" spans="1:61" ht="15" thickTop="1" x14ac:dyDescent="0.35">
      <c r="V54" s="2"/>
      <c r="Y54" s="1">
        <f>Y36/Y24</f>
        <v>-6.572667195439462</v>
      </c>
      <c r="Z54" s="1">
        <f>Z36/Z24</f>
        <v>-5.6774176150470801</v>
      </c>
      <c r="AA54" s="1">
        <f>AA36/AA24</f>
        <v>-5.5835810036051035</v>
      </c>
      <c r="AB54" s="1">
        <f>AB36/AB24</f>
        <v>-5.4937238938236472</v>
      </c>
      <c r="AC54" s="1">
        <f>AC36/AC24</f>
        <v>-5.4138534157507259</v>
      </c>
    </row>
    <row r="55" spans="1:61" hidden="1" x14ac:dyDescent="0.35">
      <c r="B55" s="2">
        <f>B36/B24</f>
        <v>3.1808320451615558E-2</v>
      </c>
      <c r="C55" s="2">
        <f>C36/C24</f>
        <v>3.7659591788767419E-2</v>
      </c>
      <c r="D55" s="5">
        <f>D36/D24</f>
        <v>-2.9928335893105232E-2</v>
      </c>
      <c r="E55" s="4">
        <f>E36/E24</f>
        <v>-3.0590972590139306E-2</v>
      </c>
      <c r="H55" s="1">
        <f>H36/H24</f>
        <v>-5.4045989531360958E-2</v>
      </c>
      <c r="I55" s="1">
        <f>I36/I24</f>
        <v>-5.298575999311439E-2</v>
      </c>
      <c r="J55" s="1">
        <f>J36/J24</f>
        <v>-6.295216519665172E-4</v>
      </c>
      <c r="K55" s="1">
        <f>K36/K24</f>
        <v>1.705933409787007E-3</v>
      </c>
      <c r="L55" s="1">
        <f>L36/L24</f>
        <v>3.8963629991074123E-3</v>
      </c>
      <c r="Q55" s="1">
        <f>Q36/Q24</f>
        <v>0.12395906898558234</v>
      </c>
      <c r="R55" s="1">
        <f>R36/R24</f>
        <v>7.2509409866145874E-2</v>
      </c>
      <c r="S55" s="1">
        <f>S36/S24</f>
        <v>0.12251994466821571</v>
      </c>
      <c r="T55" s="1">
        <f>T36/T24</f>
        <v>0.12178080093358874</v>
      </c>
      <c r="U55" s="1">
        <f>U36/U24</f>
        <v>0.12086764843209641</v>
      </c>
      <c r="V55" s="2"/>
      <c r="W55" s="2">
        <f t="shared" ref="W55:AC55" si="42">W36/W24</f>
        <v>-3.4864076729486175</v>
      </c>
      <c r="X55" s="2">
        <f t="shared" si="42"/>
        <v>-3.6859428566359158</v>
      </c>
      <c r="Y55" s="1">
        <f t="shared" si="42"/>
        <v>-6.572667195439462</v>
      </c>
      <c r="Z55" s="1">
        <f t="shared" si="42"/>
        <v>-5.6774176150470801</v>
      </c>
      <c r="AA55" s="1">
        <f t="shared" si="42"/>
        <v>-5.5835810036051035</v>
      </c>
      <c r="AB55" s="1">
        <f t="shared" si="42"/>
        <v>-5.4937238938236472</v>
      </c>
      <c r="AC55" s="1">
        <f t="shared" si="42"/>
        <v>-5.4138534157507259</v>
      </c>
    </row>
    <row r="56" spans="1:61" ht="15" thickBot="1" x14ac:dyDescent="0.4">
      <c r="A56" s="1" t="s">
        <v>156</v>
      </c>
    </row>
    <row r="57" spans="1:61" ht="15" thickBot="1" x14ac:dyDescent="0.4">
      <c r="Q57" s="74">
        <f>(Q36+Q40)/Q24</f>
        <v>0.12395906896593954</v>
      </c>
      <c r="R57" s="74">
        <f>(R36+R40)/R24</f>
        <v>0.12635595003164554</v>
      </c>
      <c r="S57" s="74">
        <f>(S36+S40)/S24</f>
        <v>0.12265971427234222</v>
      </c>
      <c r="T57" s="74">
        <f>(T36+T40)/T24</f>
        <v>0.12178080093358874</v>
      </c>
      <c r="U57" s="74">
        <f>(U36+U40)/U24</f>
        <v>0.12086764843209641</v>
      </c>
      <c r="V57" s="2"/>
      <c r="W57" s="75"/>
      <c r="X57" s="75"/>
      <c r="Y57" s="74">
        <f>(Y36+Y40)/Y24</f>
        <v>-6.572667195439462</v>
      </c>
      <c r="Z57" s="74">
        <f>(Z36+Z40)/Z24</f>
        <v>-5.6774176150470801</v>
      </c>
      <c r="AA57" s="74">
        <f>(AA36+AA40)/AA24</f>
        <v>-5.5835810036051035</v>
      </c>
      <c r="AB57" s="74">
        <f>(AB36+AB40)/AB24</f>
        <v>-5.4937238938236472</v>
      </c>
      <c r="AC57" s="74">
        <f>(AC36+AC40)/AC24</f>
        <v>-5.4138534157507259</v>
      </c>
      <c r="AD57" s="74"/>
      <c r="AE57" s="74"/>
    </row>
    <row r="58" spans="1:61" ht="21" customHeight="1" x14ac:dyDescent="0.35">
      <c r="A58" s="16"/>
      <c r="J58" s="11"/>
      <c r="K58" s="11"/>
      <c r="L58" s="11"/>
      <c r="V58" s="2"/>
      <c r="BI58" s="6"/>
    </row>
    <row r="59" spans="1:61" ht="9.75" customHeight="1" x14ac:dyDescent="0.35">
      <c r="A59" s="16"/>
      <c r="J59" s="11"/>
      <c r="K59" s="11"/>
      <c r="L59" s="11"/>
      <c r="V59" s="2"/>
    </row>
    <row r="60" spans="1:61" x14ac:dyDescent="0.35">
      <c r="A60" s="29" t="s">
        <v>31</v>
      </c>
      <c r="J60" s="11"/>
      <c r="K60" s="11"/>
      <c r="L60" s="11"/>
      <c r="V60" s="2"/>
      <c r="BI60" s="6"/>
    </row>
    <row r="61" spans="1:61" x14ac:dyDescent="0.35">
      <c r="A61" s="73" t="s">
        <v>30</v>
      </c>
      <c r="B61" s="15"/>
      <c r="C61" s="15"/>
      <c r="D61" s="72"/>
      <c r="E61" s="71"/>
      <c r="F61" s="70"/>
      <c r="G61" s="15">
        <f>1244000</f>
        <v>1244000</v>
      </c>
      <c r="H61" s="15">
        <v>-700000</v>
      </c>
      <c r="I61" s="15">
        <v>-1600000</v>
      </c>
      <c r="J61" s="15">
        <v>1400000</v>
      </c>
      <c r="K61" s="15">
        <v>1000000</v>
      </c>
      <c r="L61" s="61">
        <v>0</v>
      </c>
      <c r="N61" s="31"/>
      <c r="O61" s="31"/>
      <c r="P61" s="31"/>
      <c r="Q61" s="11"/>
      <c r="R61" s="11"/>
      <c r="S61" s="11"/>
      <c r="V61" s="2"/>
      <c r="W61" s="15"/>
      <c r="X61" s="15"/>
      <c r="AO61" s="177"/>
      <c r="BI61" s="234"/>
    </row>
    <row r="62" spans="1:61" x14ac:dyDescent="0.35">
      <c r="A62" s="51" t="s">
        <v>29</v>
      </c>
      <c r="B62" s="37"/>
      <c r="C62" s="37"/>
      <c r="G62" s="37"/>
      <c r="H62" s="37"/>
      <c r="I62" s="37">
        <f>-1900000</f>
        <v>-1900000</v>
      </c>
      <c r="J62" s="37">
        <v>900000</v>
      </c>
      <c r="K62" s="37">
        <v>800000</v>
      </c>
      <c r="L62" s="69">
        <v>1200000</v>
      </c>
      <c r="N62" s="31"/>
      <c r="O62"/>
      <c r="P62"/>
      <c r="Q62" s="68" t="str">
        <f>Q13</f>
        <v>FY18 P2 Proj</v>
      </c>
      <c r="R62" s="68" t="str">
        <f>R13</f>
        <v>FY19 MYP</v>
      </c>
      <c r="S62" s="68" t="str">
        <f>S13</f>
        <v>FY20 MYP</v>
      </c>
      <c r="T62" s="68" t="str">
        <f>T13</f>
        <v>FY21 MYP</v>
      </c>
      <c r="U62" s="68" t="str">
        <f>U13</f>
        <v>FY22 MYP</v>
      </c>
      <c r="V62"/>
      <c r="W62" s="37"/>
      <c r="X62" s="37"/>
      <c r="Y62"/>
      <c r="AO62" s="178"/>
    </row>
    <row r="63" spans="1:61" ht="15" thickBot="1" x14ac:dyDescent="0.4">
      <c r="A63" s="51" t="s">
        <v>13</v>
      </c>
      <c r="B63" s="37"/>
      <c r="C63" s="37"/>
      <c r="G63" s="37">
        <f>G62-G61</f>
        <v>-1244000</v>
      </c>
      <c r="H63" s="37"/>
      <c r="I63" s="15">
        <f>I62-I61</f>
        <v>-300000</v>
      </c>
      <c r="J63" s="15">
        <f>J62-J61</f>
        <v>-500000</v>
      </c>
      <c r="K63" s="15">
        <f>K62-K61</f>
        <v>-200000</v>
      </c>
      <c r="L63" s="61">
        <f>L62-L61</f>
        <v>1200000</v>
      </c>
      <c r="O63" s="31"/>
      <c r="P63" t="s">
        <v>28</v>
      </c>
      <c r="Q63" s="1" t="s">
        <v>27</v>
      </c>
      <c r="R63" s="1" t="s">
        <v>26</v>
      </c>
      <c r="S63" s="1" t="s">
        <v>25</v>
      </c>
      <c r="T63" s="1" t="s">
        <v>24</v>
      </c>
      <c r="U63" s="1" t="s">
        <v>23</v>
      </c>
      <c r="V63" s="68"/>
      <c r="W63" s="37"/>
      <c r="X63" s="37"/>
      <c r="Y63" s="68"/>
      <c r="AO63" s="177"/>
    </row>
    <row r="64" spans="1:61" x14ac:dyDescent="0.35">
      <c r="A64" s="51"/>
      <c r="B64" s="37"/>
      <c r="C64" s="37"/>
      <c r="G64" s="37"/>
      <c r="H64" s="37"/>
      <c r="I64" s="37"/>
      <c r="J64" s="37"/>
      <c r="K64" s="64"/>
      <c r="L64" s="63"/>
      <c r="O64" s="67"/>
      <c r="Q64" s="66" t="str">
        <f>Q13</f>
        <v>FY18 P2 Proj</v>
      </c>
      <c r="R64" s="66" t="str">
        <f>R13</f>
        <v>FY19 MYP</v>
      </c>
      <c r="S64" s="66" t="str">
        <f>S13</f>
        <v>FY20 MYP</v>
      </c>
      <c r="T64" s="66" t="str">
        <f>T13</f>
        <v>FY21 MYP</v>
      </c>
      <c r="U64" s="65" t="str">
        <f>U13</f>
        <v>FY22 MYP</v>
      </c>
      <c r="V64"/>
      <c r="W64" s="37"/>
      <c r="X64" s="37"/>
      <c r="Y64"/>
      <c r="AO64" s="178"/>
    </row>
    <row r="65" spans="1:52" x14ac:dyDescent="0.35">
      <c r="A65" s="51" t="s">
        <v>22</v>
      </c>
      <c r="B65" s="37"/>
      <c r="C65" s="37"/>
      <c r="G65" s="37">
        <f>1244000</f>
        <v>1244000</v>
      </c>
      <c r="H65" s="37"/>
      <c r="I65" s="37">
        <v>0</v>
      </c>
      <c r="J65" s="37">
        <v>0</v>
      </c>
      <c r="K65" s="64">
        <v>0</v>
      </c>
      <c r="L65" s="63">
        <v>0</v>
      </c>
      <c r="O65" s="57" t="s">
        <v>21</v>
      </c>
      <c r="Q65" s="30">
        <f>Y80</f>
        <v>40078268</v>
      </c>
      <c r="R65" s="30">
        <f>Q67</f>
        <v>33833260.900595628</v>
      </c>
      <c r="S65" s="30">
        <f>R67</f>
        <v>6414068.0298796967</v>
      </c>
      <c r="T65" s="30">
        <f>S67</f>
        <v>1740041.415405605</v>
      </c>
      <c r="U65" s="62">
        <f>T67</f>
        <v>48755.28814951703</v>
      </c>
      <c r="V65"/>
      <c r="W65" s="37"/>
      <c r="X65" s="37"/>
      <c r="Y65"/>
      <c r="AO65" s="178"/>
      <c r="AT65" s="178"/>
      <c r="AU65" s="178"/>
      <c r="AV65" s="178"/>
      <c r="AW65" s="178"/>
      <c r="AX65" s="178"/>
      <c r="AY65" s="178"/>
      <c r="AZ65" s="178"/>
    </row>
    <row r="66" spans="1:52" x14ac:dyDescent="0.35">
      <c r="A66" s="51" t="s">
        <v>20</v>
      </c>
      <c r="B66" s="37"/>
      <c r="C66" s="37"/>
      <c r="G66" s="37">
        <v>51000</v>
      </c>
      <c r="H66" s="37"/>
      <c r="I66" s="37">
        <v>2012556</v>
      </c>
      <c r="J66" s="37"/>
      <c r="K66" s="64"/>
      <c r="L66" s="63"/>
      <c r="O66" s="57" t="s">
        <v>19</v>
      </c>
      <c r="Q66" s="30">
        <f>Q50</f>
        <v>-6245007.0994043723</v>
      </c>
      <c r="R66" s="30">
        <f>R50</f>
        <v>-27419192.870715931</v>
      </c>
      <c r="S66" s="30">
        <f>S50</f>
        <v>-4674026.6144740917</v>
      </c>
      <c r="T66" s="30">
        <f>T50</f>
        <v>-1691286.127256088</v>
      </c>
      <c r="U66" s="62">
        <f>U50</f>
        <v>-1876834.0001722947</v>
      </c>
      <c r="V66"/>
      <c r="W66" s="37"/>
      <c r="X66" s="37"/>
      <c r="Y66"/>
      <c r="AO66" s="178"/>
      <c r="AT66" s="178"/>
      <c r="AU66" s="178"/>
      <c r="AV66" s="178"/>
      <c r="AW66" s="178"/>
      <c r="AX66" s="178"/>
      <c r="AY66" s="178"/>
      <c r="AZ66" s="178"/>
    </row>
    <row r="67" spans="1:52" x14ac:dyDescent="0.35">
      <c r="A67" s="51" t="s">
        <v>13</v>
      </c>
      <c r="B67" s="37"/>
      <c r="C67" s="37"/>
      <c r="G67" s="37">
        <f>G66-G65</f>
        <v>-1193000</v>
      </c>
      <c r="H67" s="37"/>
      <c r="I67" s="15">
        <f>I66-I65</f>
        <v>2012556</v>
      </c>
      <c r="J67" s="15">
        <f>J66-J65</f>
        <v>0</v>
      </c>
      <c r="K67" s="15">
        <f>K66-K65</f>
        <v>0</v>
      </c>
      <c r="L67" s="61">
        <f>L66-L65</f>
        <v>0</v>
      </c>
      <c r="O67" s="60" t="s">
        <v>18</v>
      </c>
      <c r="P67" s="11">
        <f>Y80</f>
        <v>40078268</v>
      </c>
      <c r="Q67" s="59">
        <f>Q65+Q66</f>
        <v>33833260.900595628</v>
      </c>
      <c r="R67" s="59">
        <f>R65+R66</f>
        <v>6414068.0298796967</v>
      </c>
      <c r="S67" s="59">
        <f>S65+S66</f>
        <v>1740041.415405605</v>
      </c>
      <c r="T67" s="59">
        <f>T65+T66</f>
        <v>48755.28814951703</v>
      </c>
      <c r="U67" s="58">
        <f>U65+U66</f>
        <v>-1828078.7120227776</v>
      </c>
      <c r="V67"/>
      <c r="W67" s="37"/>
      <c r="X67" s="37"/>
      <c r="Y67"/>
      <c r="AO67" s="177"/>
      <c r="AT67" s="178"/>
      <c r="AU67" s="178"/>
      <c r="AV67" s="178"/>
      <c r="AW67" s="178"/>
      <c r="AX67" s="178"/>
      <c r="AY67" s="178"/>
      <c r="AZ67" s="178"/>
    </row>
    <row r="68" spans="1:52" x14ac:dyDescent="0.35">
      <c r="A68" s="51"/>
      <c r="B68" s="37"/>
      <c r="C68" s="37"/>
      <c r="G68" s="37"/>
      <c r="H68" s="37"/>
      <c r="I68" s="37"/>
      <c r="J68" s="37"/>
      <c r="K68" s="37"/>
      <c r="L68" s="55"/>
      <c r="O68" s="57" t="s">
        <v>17</v>
      </c>
      <c r="Q68" s="37">
        <v>-17690158.248903532</v>
      </c>
      <c r="R68" s="37">
        <v>-16014091.971609229</v>
      </c>
      <c r="S68" s="37">
        <v>-14372818.808975978</v>
      </c>
      <c r="T68" s="37">
        <v>-13244764.552112756</v>
      </c>
      <c r="U68" s="56">
        <v>-12372460.869999999</v>
      </c>
      <c r="V68"/>
      <c r="W68" s="37"/>
      <c r="X68" s="37"/>
      <c r="Y68"/>
      <c r="AO68" s="178"/>
      <c r="AT68" s="178"/>
      <c r="AU68" s="178"/>
      <c r="AV68" s="178"/>
      <c r="AW68" s="178"/>
      <c r="AX68" s="178"/>
      <c r="AY68" s="178"/>
      <c r="AZ68" s="178"/>
    </row>
    <row r="69" spans="1:52" ht="18" customHeight="1" thickBot="1" x14ac:dyDescent="0.4">
      <c r="A69" s="51" t="s">
        <v>16</v>
      </c>
      <c r="B69" s="37"/>
      <c r="C69" s="37"/>
      <c r="G69" s="37"/>
      <c r="H69" s="37"/>
      <c r="I69" s="37">
        <v>-2109170</v>
      </c>
      <c r="J69" s="37">
        <v>0</v>
      </c>
      <c r="K69" s="37">
        <v>0</v>
      </c>
      <c r="L69" s="55">
        <v>0</v>
      </c>
      <c r="O69" s="54" t="s">
        <v>15</v>
      </c>
      <c r="Q69" s="53">
        <f>Q67+Q68</f>
        <v>16143102.651692096</v>
      </c>
      <c r="R69" s="53">
        <f>R67+R68</f>
        <v>-9600023.9417295326</v>
      </c>
      <c r="S69" s="53">
        <f>S67+S68</f>
        <v>-12632777.393570373</v>
      </c>
      <c r="T69" s="53">
        <f>T67+T68</f>
        <v>-13196009.263963239</v>
      </c>
      <c r="U69" s="52">
        <f>U67+U68</f>
        <v>-14200539.582022777</v>
      </c>
      <c r="V69"/>
      <c r="W69" s="37"/>
      <c r="X69" s="37"/>
      <c r="Y69"/>
      <c r="AO69" s="178"/>
      <c r="AT69" s="178"/>
      <c r="AU69" s="178"/>
      <c r="AV69" s="178"/>
      <c r="AW69" s="178"/>
      <c r="AX69" s="178"/>
      <c r="AY69" s="178"/>
      <c r="AZ69" s="178"/>
    </row>
    <row r="70" spans="1:52" ht="15" customHeight="1" x14ac:dyDescent="0.35">
      <c r="A70" s="51" t="s">
        <v>14</v>
      </c>
      <c r="B70" s="37"/>
      <c r="C70" s="37"/>
      <c r="G70" s="37">
        <v>0</v>
      </c>
      <c r="H70" s="37"/>
      <c r="I70" s="50">
        <v>-131535</v>
      </c>
      <c r="J70" s="49">
        <v>-2620814</v>
      </c>
      <c r="K70" s="49"/>
      <c r="L70" s="48"/>
      <c r="O70"/>
      <c r="P70"/>
      <c r="Q70"/>
      <c r="R70"/>
      <c r="S70"/>
      <c r="T70"/>
      <c r="U70"/>
      <c r="V70"/>
      <c r="W70" s="37"/>
      <c r="X70" s="37"/>
      <c r="Y70"/>
      <c r="AO70" s="184"/>
      <c r="AT70" s="178"/>
      <c r="AU70" s="178"/>
      <c r="AV70" s="178"/>
      <c r="AW70" s="178"/>
      <c r="AX70" s="178"/>
      <c r="AY70" s="178"/>
      <c r="AZ70" s="178"/>
    </row>
    <row r="71" spans="1:52" x14ac:dyDescent="0.35">
      <c r="A71" s="47" t="s">
        <v>13</v>
      </c>
      <c r="B71" s="40"/>
      <c r="C71" s="40"/>
      <c r="D71" s="46"/>
      <c r="E71" s="45"/>
      <c r="F71" s="44"/>
      <c r="G71" s="40">
        <f>G70-G69</f>
        <v>0</v>
      </c>
      <c r="H71" s="43"/>
      <c r="I71" s="42">
        <f>I70-I69</f>
        <v>1977635</v>
      </c>
      <c r="J71" s="42">
        <f>J70-J69</f>
        <v>-2620814</v>
      </c>
      <c r="K71" s="42">
        <f>K70-K69</f>
        <v>0</v>
      </c>
      <c r="L71" s="41">
        <f>L70-L69</f>
        <v>0</v>
      </c>
      <c r="N71" s="31"/>
      <c r="O71"/>
      <c r="P71"/>
      <c r="Q71"/>
      <c r="R71"/>
      <c r="S71"/>
      <c r="T71"/>
      <c r="U71"/>
      <c r="V71"/>
      <c r="W71" s="40"/>
      <c r="X71" s="40"/>
      <c r="Y71"/>
      <c r="AO71" s="185"/>
      <c r="AT71" s="179"/>
      <c r="AU71" s="179"/>
      <c r="AV71" s="179"/>
      <c r="AW71" s="179"/>
      <c r="AX71" s="179"/>
      <c r="AY71" s="179"/>
      <c r="AZ71" s="179"/>
    </row>
    <row r="72" spans="1:52" x14ac:dyDescent="0.35">
      <c r="B72" s="37"/>
      <c r="C72" s="37"/>
      <c r="D72" s="10"/>
      <c r="E72" s="1"/>
      <c r="F72" s="9"/>
      <c r="G72" s="37"/>
      <c r="H72" s="37"/>
      <c r="I72" s="37"/>
      <c r="J72" s="37">
        <f>J71-J70</f>
        <v>0</v>
      </c>
      <c r="K72" s="37">
        <f>K71-K70</f>
        <v>0</v>
      </c>
      <c r="L72" s="37">
        <f>L71-L70</f>
        <v>0</v>
      </c>
      <c r="N72" s="31"/>
      <c r="O72"/>
      <c r="P72"/>
      <c r="Q72"/>
      <c r="R72"/>
      <c r="S72"/>
      <c r="T72" s="39"/>
      <c r="U72"/>
      <c r="V72"/>
      <c r="W72" s="37"/>
      <c r="X72" s="37"/>
      <c r="Y72" s="38">
        <v>42974</v>
      </c>
      <c r="AG72" s="37"/>
      <c r="AH72" s="37"/>
      <c r="AL72" s="49"/>
      <c r="AO72" s="178"/>
      <c r="AT72" s="178"/>
      <c r="AU72" s="178"/>
      <c r="AV72" s="178"/>
      <c r="AW72" s="178"/>
      <c r="AX72" s="178"/>
      <c r="AY72" s="178"/>
      <c r="AZ72" s="178"/>
    </row>
    <row r="73" spans="1:52" x14ac:dyDescent="0.35">
      <c r="N73" s="31"/>
      <c r="O73" s="36" t="s">
        <v>12</v>
      </c>
      <c r="P73" s="36"/>
      <c r="Q73" s="20">
        <v>3.4201567246791423E-2</v>
      </c>
      <c r="R73" s="20">
        <v>-7.960670807716437E-2</v>
      </c>
      <c r="S73" s="20">
        <v>-0.11656144570270309</v>
      </c>
      <c r="T73" s="19">
        <v>-0.1356275236637603</v>
      </c>
      <c r="U73"/>
      <c r="V73"/>
      <c r="Y73" t="s">
        <v>11</v>
      </c>
    </row>
    <row r="74" spans="1:52" x14ac:dyDescent="0.35">
      <c r="N74" s="31"/>
      <c r="O74"/>
      <c r="P74"/>
      <c r="Q74" s="30"/>
      <c r="R74" s="30"/>
      <c r="S74" s="30"/>
      <c r="T74"/>
      <c r="U74"/>
      <c r="V74" t="s">
        <v>10</v>
      </c>
      <c r="Y74" s="2">
        <v>3028085</v>
      </c>
    </row>
    <row r="75" spans="1:52" x14ac:dyDescent="0.35">
      <c r="N75" s="31"/>
      <c r="O75"/>
      <c r="P75"/>
      <c r="Q75" s="30"/>
      <c r="R75" s="30"/>
      <c r="S75" s="30"/>
      <c r="T75"/>
      <c r="U75"/>
      <c r="V75" t="s">
        <v>9</v>
      </c>
      <c r="Y75" s="2">
        <v>6986460</v>
      </c>
    </row>
    <row r="76" spans="1:52" x14ac:dyDescent="0.35">
      <c r="A76" s="6" t="s">
        <v>8</v>
      </c>
      <c r="D76" s="35"/>
      <c r="E76" s="34"/>
      <c r="F76" s="33"/>
      <c r="G76" s="2">
        <f>SUM(G15:G18)-SUM(F15:F18)</f>
        <v>264662.64983284473</v>
      </c>
      <c r="H76" s="2"/>
      <c r="I76" s="2">
        <v>-735000</v>
      </c>
      <c r="J76" s="2">
        <v>-1026380</v>
      </c>
      <c r="K76" s="13">
        <v>-1365400</v>
      </c>
      <c r="L76" s="13">
        <v>-1551990</v>
      </c>
      <c r="N76" s="31"/>
      <c r="O76"/>
      <c r="P76"/>
      <c r="Q76" s="30"/>
      <c r="R76" s="30"/>
      <c r="S76" s="30"/>
      <c r="T76"/>
      <c r="U76"/>
      <c r="V76" t="s">
        <v>7</v>
      </c>
      <c r="Y76" s="2">
        <v>8577353</v>
      </c>
      <c r="AO76" s="172"/>
    </row>
    <row r="77" spans="1:52" x14ac:dyDescent="0.35">
      <c r="A77" s="6" t="s">
        <v>6</v>
      </c>
      <c r="D77" s="35"/>
      <c r="E77" s="34"/>
      <c r="F77" s="33"/>
      <c r="G77" s="2">
        <v>1165691.422897052</v>
      </c>
      <c r="H77" s="2"/>
      <c r="I77" s="2"/>
      <c r="J77" s="2"/>
      <c r="K77" s="13"/>
      <c r="L77" s="13"/>
      <c r="N77" s="31"/>
      <c r="O77"/>
      <c r="P77"/>
      <c r="Q77" s="30"/>
      <c r="R77" s="30"/>
      <c r="S77" s="30"/>
      <c r="T77"/>
      <c r="U77"/>
      <c r="V77" t="s">
        <v>4</v>
      </c>
      <c r="Y77" s="2">
        <v>5329781</v>
      </c>
      <c r="AO77" s="172"/>
    </row>
    <row r="78" spans="1:52" x14ac:dyDescent="0.35">
      <c r="A78" s="6" t="s">
        <v>5</v>
      </c>
      <c r="D78" s="35"/>
      <c r="E78" s="34"/>
      <c r="F78" s="33"/>
      <c r="G78" s="2">
        <v>-143423</v>
      </c>
      <c r="H78" s="2"/>
      <c r="I78" s="2"/>
      <c r="J78" s="2"/>
      <c r="K78" s="13"/>
      <c r="L78" s="13"/>
      <c r="N78" s="31"/>
      <c r="O78"/>
      <c r="P78"/>
      <c r="Q78" s="30"/>
      <c r="R78" s="30"/>
      <c r="S78" s="30"/>
      <c r="T78"/>
      <c r="U78"/>
      <c r="V78" t="s">
        <v>3</v>
      </c>
      <c r="Y78" s="2">
        <v>-6933082</v>
      </c>
      <c r="AO78" s="172"/>
    </row>
    <row r="79" spans="1:52" x14ac:dyDescent="0.35">
      <c r="A79" s="6"/>
      <c r="D79" s="35"/>
      <c r="E79" s="34"/>
      <c r="F79" s="33"/>
      <c r="H79" s="2"/>
      <c r="I79" s="2"/>
      <c r="J79" s="2"/>
      <c r="K79" s="13"/>
      <c r="L79" s="13"/>
      <c r="N79" s="31"/>
      <c r="O79"/>
      <c r="P79"/>
      <c r="Q79" s="30"/>
      <c r="R79" s="30"/>
      <c r="S79" s="30"/>
      <c r="T79"/>
      <c r="U79"/>
      <c r="V79" t="s">
        <v>2</v>
      </c>
      <c r="Y79" s="2">
        <v>23089671</v>
      </c>
      <c r="AO79" s="172"/>
    </row>
    <row r="80" spans="1:52" x14ac:dyDescent="0.35">
      <c r="E80" s="14"/>
      <c r="H80" s="2"/>
      <c r="I80" s="2"/>
      <c r="J80" s="2"/>
      <c r="K80" s="13"/>
      <c r="L80" s="13"/>
      <c r="N80" s="31"/>
      <c r="O80"/>
      <c r="P80"/>
      <c r="Q80" s="30"/>
      <c r="R80" s="30"/>
      <c r="S80" s="30"/>
      <c r="T80"/>
      <c r="U80"/>
      <c r="V80"/>
      <c r="Y80" s="15">
        <f>SUM(Y74:Y79)</f>
        <v>40078268</v>
      </c>
      <c r="AO80" s="172"/>
    </row>
    <row r="81" spans="1:53" x14ac:dyDescent="0.35">
      <c r="E81" s="14"/>
      <c r="H81" s="2"/>
      <c r="I81" s="2"/>
      <c r="J81" s="2"/>
      <c r="K81" s="13"/>
      <c r="L81" s="13"/>
      <c r="N81" s="31"/>
      <c r="O81"/>
      <c r="P81"/>
      <c r="Q81" s="30"/>
      <c r="R81" s="30"/>
      <c r="S81" s="30"/>
      <c r="T81"/>
      <c r="U81"/>
      <c r="V81"/>
      <c r="Y81"/>
      <c r="AO81" s="172"/>
    </row>
    <row r="82" spans="1:53" x14ac:dyDescent="0.35">
      <c r="E82" s="14"/>
      <c r="H82" s="2"/>
      <c r="I82" s="2"/>
      <c r="J82" s="2"/>
      <c r="K82" s="13"/>
      <c r="L82" s="13"/>
      <c r="N82" s="32"/>
      <c r="O82"/>
      <c r="P82"/>
      <c r="Q82" s="30"/>
      <c r="R82" s="30"/>
      <c r="S82" s="30"/>
      <c r="T82"/>
      <c r="U82"/>
      <c r="V82"/>
      <c r="Y82"/>
      <c r="AO82" s="172"/>
    </row>
    <row r="83" spans="1:53" x14ac:dyDescent="0.35">
      <c r="E83" s="14"/>
      <c r="H83" s="2"/>
      <c r="I83" s="2"/>
      <c r="J83" s="2"/>
      <c r="K83" s="13"/>
      <c r="L83" s="13"/>
      <c r="N83" s="31"/>
      <c r="O83"/>
      <c r="P83"/>
      <c r="Q83" s="30"/>
      <c r="R83" s="30"/>
      <c r="S83" s="30"/>
      <c r="T83"/>
      <c r="U83"/>
      <c r="V83"/>
      <c r="Y83"/>
      <c r="AO83" s="172"/>
    </row>
    <row r="84" spans="1:53" ht="17.25" customHeight="1" x14ac:dyDescent="0.35">
      <c r="E84" s="14"/>
      <c r="H84" s="2"/>
      <c r="I84" s="2"/>
      <c r="J84" s="2"/>
      <c r="K84" s="13"/>
      <c r="L84" s="13"/>
      <c r="N84" s="31"/>
      <c r="O84"/>
      <c r="P84"/>
      <c r="Q84" s="30"/>
      <c r="R84" s="30"/>
      <c r="S84" s="30"/>
      <c r="T84"/>
      <c r="U84"/>
      <c r="V84"/>
      <c r="Y84"/>
      <c r="AO84" s="172"/>
    </row>
    <row r="85" spans="1:53" x14ac:dyDescent="0.35">
      <c r="E85" s="14"/>
      <c r="H85" s="2"/>
      <c r="I85" s="2"/>
      <c r="J85" s="2"/>
      <c r="K85" s="13"/>
      <c r="L85" s="13"/>
      <c r="N85" s="31"/>
      <c r="O85"/>
      <c r="P85"/>
      <c r="Q85" s="30"/>
      <c r="R85" s="30"/>
      <c r="S85" s="30"/>
      <c r="T85"/>
      <c r="U85"/>
      <c r="V85" s="2"/>
      <c r="AO85" s="172"/>
    </row>
    <row r="86" spans="1:53" x14ac:dyDescent="0.35">
      <c r="E86" s="14"/>
      <c r="H86" s="2"/>
      <c r="I86" s="2"/>
      <c r="J86" s="2"/>
      <c r="K86" s="13"/>
      <c r="L86" s="13"/>
      <c r="O86"/>
      <c r="P86"/>
      <c r="Q86" s="30"/>
      <c r="R86" s="30"/>
      <c r="S86" s="30"/>
      <c r="T86"/>
      <c r="U86"/>
      <c r="Z86" s="29"/>
      <c r="AA86" s="29"/>
      <c r="AB86" s="29"/>
      <c r="AC86" s="29"/>
      <c r="AO86" s="172"/>
    </row>
    <row r="87" spans="1:53" x14ac:dyDescent="0.35">
      <c r="E87" s="14"/>
      <c r="H87" s="2"/>
      <c r="I87" s="2"/>
      <c r="J87" s="2"/>
      <c r="K87" s="13"/>
      <c r="L87" s="13"/>
      <c r="O87" s="16"/>
      <c r="P87" s="16"/>
      <c r="Q87" s="16"/>
      <c r="R87" s="16"/>
      <c r="S87" s="16"/>
      <c r="T87" s="16"/>
      <c r="U87" s="16"/>
      <c r="Z87" s="29"/>
      <c r="AA87" s="29"/>
      <c r="AB87" s="29"/>
      <c r="AC87" s="28"/>
      <c r="AO87" s="172"/>
    </row>
    <row r="88" spans="1:53" hidden="1" x14ac:dyDescent="0.35">
      <c r="E88" s="14"/>
      <c r="H88" s="2"/>
      <c r="I88" s="2"/>
      <c r="J88" s="2"/>
      <c r="K88" s="13"/>
      <c r="L88" s="13"/>
      <c r="V88" s="7"/>
      <c r="Y88" s="7"/>
      <c r="Z88" s="7"/>
      <c r="AA88" s="7"/>
      <c r="AB88" s="7"/>
      <c r="AC88" s="7"/>
      <c r="AD88" s="7"/>
      <c r="AE88" s="7"/>
      <c r="AO88" s="172"/>
    </row>
    <row r="89" spans="1:53" x14ac:dyDescent="0.35">
      <c r="E89" s="14"/>
      <c r="H89" s="2"/>
      <c r="I89" s="2"/>
      <c r="J89" s="2"/>
      <c r="K89" s="13"/>
      <c r="L89" s="13"/>
      <c r="Z89" s="2"/>
      <c r="AA89" s="2"/>
      <c r="AB89" s="2"/>
      <c r="AC89" s="21"/>
      <c r="AO89" s="172"/>
    </row>
    <row r="90" spans="1:53" s="16" customFormat="1" ht="17" x14ac:dyDescent="0.6">
      <c r="A90" s="1"/>
      <c r="B90" s="2"/>
      <c r="C90" s="2"/>
      <c r="D90" s="5"/>
      <c r="E90" s="14"/>
      <c r="F90" s="3"/>
      <c r="G90" s="2"/>
      <c r="H90" s="2"/>
      <c r="I90" s="2"/>
      <c r="J90" s="2"/>
      <c r="K90" s="13"/>
      <c r="L90" s="13"/>
      <c r="O90" s="1"/>
      <c r="P90" s="1"/>
      <c r="Q90" s="1"/>
      <c r="R90" s="1"/>
      <c r="S90" s="1"/>
      <c r="T90" s="1"/>
      <c r="U90" s="1"/>
      <c r="W90" s="2"/>
      <c r="X90" s="2"/>
      <c r="Z90" s="27"/>
      <c r="AA90" s="27"/>
      <c r="AB90" s="27"/>
      <c r="AC90" s="26"/>
      <c r="AG90" s="17"/>
      <c r="AH90" s="17"/>
      <c r="AL90" s="23"/>
      <c r="AO90" s="172"/>
      <c r="AT90" s="172"/>
      <c r="AU90" s="172"/>
      <c r="AV90" s="172"/>
      <c r="AW90" s="172"/>
      <c r="AX90" s="172"/>
      <c r="AY90" s="172"/>
      <c r="AZ90" s="172"/>
      <c r="BA90" s="2"/>
    </row>
    <row r="91" spans="1:53" x14ac:dyDescent="0.35">
      <c r="E91" s="14"/>
      <c r="H91" s="2"/>
      <c r="I91" s="2"/>
      <c r="J91" s="2"/>
      <c r="K91" s="13"/>
      <c r="L91" s="13"/>
      <c r="Y91" s="16"/>
      <c r="Z91" s="23"/>
      <c r="AA91" s="23"/>
      <c r="AB91" s="23"/>
      <c r="AC91" s="22"/>
      <c r="AO91" s="172"/>
    </row>
    <row r="92" spans="1:53" ht="15" x14ac:dyDescent="0.4">
      <c r="E92" s="14"/>
      <c r="H92" s="2"/>
      <c r="I92" s="2"/>
      <c r="J92" s="2"/>
      <c r="K92" s="13"/>
      <c r="L92" s="13"/>
      <c r="Z92" s="25"/>
      <c r="AA92" s="25"/>
      <c r="AB92" s="25"/>
      <c r="AC92" s="24"/>
      <c r="AO92" s="172"/>
    </row>
    <row r="93" spans="1:53" x14ac:dyDescent="0.35">
      <c r="E93" s="14"/>
      <c r="H93" s="2"/>
      <c r="I93" s="2"/>
      <c r="J93" s="2"/>
      <c r="K93" s="13"/>
      <c r="L93" s="13"/>
      <c r="Y93" s="16"/>
      <c r="Z93" s="23"/>
      <c r="AA93" s="23"/>
      <c r="AB93" s="23"/>
      <c r="AC93" s="22"/>
      <c r="AO93" s="172"/>
    </row>
    <row r="94" spans="1:53" s="16" customFormat="1" x14ac:dyDescent="0.35">
      <c r="A94" s="1"/>
      <c r="B94" s="2"/>
      <c r="C94" s="2"/>
      <c r="D94" s="5"/>
      <c r="E94" s="14"/>
      <c r="F94" s="3"/>
      <c r="G94" s="2"/>
      <c r="H94" s="2"/>
      <c r="I94" s="2"/>
      <c r="J94" s="2"/>
      <c r="K94" s="13"/>
      <c r="L94" s="13"/>
      <c r="O94" s="1"/>
      <c r="P94" s="1"/>
      <c r="Q94" s="1"/>
      <c r="R94" s="1"/>
      <c r="S94" s="1"/>
      <c r="T94" s="1"/>
      <c r="U94" s="1"/>
      <c r="W94" s="2"/>
      <c r="X94" s="2"/>
      <c r="Z94" s="17"/>
      <c r="AA94" s="17"/>
      <c r="AB94" s="17"/>
      <c r="AC94" s="22"/>
      <c r="AG94" s="17"/>
      <c r="AH94" s="17"/>
      <c r="AL94" s="23"/>
      <c r="AO94" s="172"/>
      <c r="AT94" s="172"/>
      <c r="AU94" s="172"/>
      <c r="AV94" s="172"/>
      <c r="AW94" s="172"/>
      <c r="AX94" s="172"/>
      <c r="AY94" s="172"/>
      <c r="AZ94" s="172"/>
      <c r="BA94" s="2"/>
    </row>
    <row r="95" spans="1:53" x14ac:dyDescent="0.35">
      <c r="E95" s="14"/>
      <c r="H95" s="2"/>
      <c r="I95" s="2"/>
      <c r="J95" s="2"/>
      <c r="K95" s="13"/>
      <c r="L95" s="13"/>
      <c r="O95" s="16"/>
      <c r="P95" s="16"/>
      <c r="Q95" s="16"/>
      <c r="R95" s="16"/>
      <c r="S95" s="16"/>
      <c r="T95" s="16"/>
      <c r="U95" s="16"/>
      <c r="Z95" s="2"/>
      <c r="AA95" s="2"/>
      <c r="AB95" s="2"/>
      <c r="AC95" s="21"/>
      <c r="AO95" s="172"/>
    </row>
    <row r="96" spans="1:53" s="16" customFormat="1" x14ac:dyDescent="0.35">
      <c r="A96" s="1"/>
      <c r="B96" s="2"/>
      <c r="C96" s="2"/>
      <c r="D96" s="5"/>
      <c r="E96" s="14"/>
      <c r="F96" s="3"/>
      <c r="G96" s="2"/>
      <c r="H96" s="2"/>
      <c r="I96" s="2"/>
      <c r="J96" s="2"/>
      <c r="K96" s="13"/>
      <c r="L96" s="13"/>
      <c r="O96" s="1"/>
      <c r="P96" s="1"/>
      <c r="Q96" s="1"/>
      <c r="R96" s="1"/>
      <c r="S96" s="1"/>
      <c r="T96" s="1"/>
      <c r="U96" s="1"/>
      <c r="W96" s="2"/>
      <c r="X96" s="2"/>
      <c r="Z96" s="20"/>
      <c r="AA96" s="20"/>
      <c r="AB96" s="20"/>
      <c r="AC96" s="19"/>
      <c r="AG96" s="17"/>
      <c r="AH96" s="17"/>
      <c r="AL96" s="23"/>
      <c r="AO96" s="172"/>
      <c r="AT96" s="172"/>
      <c r="AU96" s="172"/>
      <c r="AV96" s="172"/>
      <c r="AW96" s="172"/>
      <c r="AX96" s="172"/>
      <c r="AY96" s="172"/>
      <c r="AZ96" s="172"/>
      <c r="BA96" s="2"/>
    </row>
    <row r="97" spans="1:53" x14ac:dyDescent="0.35">
      <c r="E97" s="14"/>
      <c r="H97" s="2"/>
      <c r="I97" s="2"/>
      <c r="J97" s="2"/>
      <c r="K97" s="13"/>
      <c r="L97" s="13"/>
      <c r="Z97" s="11"/>
      <c r="AA97" s="11"/>
      <c r="AB97" s="11"/>
      <c r="AO97" s="172"/>
    </row>
    <row r="98" spans="1:53" x14ac:dyDescent="0.35">
      <c r="E98" s="14"/>
      <c r="H98" s="2"/>
      <c r="I98" s="2"/>
      <c r="J98" s="2"/>
      <c r="K98" s="13"/>
      <c r="L98" s="13"/>
      <c r="Z98" s="11"/>
      <c r="AA98" s="11"/>
      <c r="AB98" s="11"/>
      <c r="AO98" s="172"/>
    </row>
    <row r="99" spans="1:53" x14ac:dyDescent="0.35">
      <c r="E99" s="14"/>
      <c r="H99" s="2"/>
      <c r="I99" s="2"/>
      <c r="J99" s="2"/>
      <c r="K99" s="13"/>
      <c r="L99" s="13"/>
      <c r="AO99" s="172"/>
    </row>
    <row r="100" spans="1:53" x14ac:dyDescent="0.35">
      <c r="E100" s="14"/>
      <c r="H100" s="2"/>
      <c r="I100" s="2"/>
      <c r="J100" s="2"/>
      <c r="K100" s="13"/>
      <c r="L100" s="13"/>
      <c r="AO100" s="172"/>
    </row>
    <row r="101" spans="1:53" x14ac:dyDescent="0.35">
      <c r="E101" s="14"/>
      <c r="H101" s="2"/>
      <c r="I101" s="2"/>
      <c r="J101" s="2"/>
      <c r="K101" s="13"/>
      <c r="L101" s="13"/>
      <c r="AO101" s="172"/>
    </row>
    <row r="102" spans="1:53" ht="22.5" customHeight="1" x14ac:dyDescent="0.35">
      <c r="E102" s="14"/>
      <c r="H102" s="2"/>
      <c r="I102" s="2"/>
      <c r="J102" s="2"/>
      <c r="K102" s="13"/>
      <c r="L102" s="13"/>
      <c r="AO102" s="172"/>
    </row>
    <row r="103" spans="1:53" x14ac:dyDescent="0.35">
      <c r="E103" s="14"/>
      <c r="H103" s="2"/>
      <c r="I103" s="2"/>
      <c r="J103" s="2"/>
      <c r="K103" s="13"/>
      <c r="L103" s="13"/>
      <c r="AO103" s="172"/>
    </row>
    <row r="104" spans="1:53" s="16" customFormat="1" x14ac:dyDescent="0.35">
      <c r="A104" s="1"/>
      <c r="B104" s="2"/>
      <c r="C104" s="2"/>
      <c r="D104" s="5"/>
      <c r="E104" s="14"/>
      <c r="F104" s="3"/>
      <c r="G104" s="2"/>
      <c r="H104" s="2"/>
      <c r="I104" s="2"/>
      <c r="J104" s="2"/>
      <c r="K104" s="13"/>
      <c r="L104" s="13"/>
      <c r="O104" s="1"/>
      <c r="P104" s="1"/>
      <c r="Q104" s="1"/>
      <c r="R104" s="1"/>
      <c r="S104" s="1"/>
      <c r="T104" s="1"/>
      <c r="U104" s="1"/>
      <c r="W104" s="2"/>
      <c r="X104" s="2"/>
      <c r="AG104" s="17"/>
      <c r="AH104" s="17"/>
      <c r="AL104" s="23"/>
      <c r="AO104" s="172"/>
      <c r="AT104" s="172"/>
      <c r="AU104" s="172"/>
      <c r="AV104" s="172"/>
      <c r="AW104" s="172"/>
      <c r="AX104" s="172"/>
      <c r="AY104" s="172"/>
      <c r="AZ104" s="172"/>
      <c r="BA104" s="2"/>
    </row>
    <row r="105" spans="1:53" x14ac:dyDescent="0.35">
      <c r="E105" s="14"/>
      <c r="H105" s="2"/>
      <c r="I105" s="2"/>
      <c r="J105" s="2"/>
      <c r="K105" s="13"/>
      <c r="L105" s="13"/>
      <c r="AO105" s="172"/>
    </row>
    <row r="106" spans="1:53" x14ac:dyDescent="0.35">
      <c r="E106" s="14"/>
      <c r="H106" s="2"/>
      <c r="I106" s="2"/>
      <c r="J106" s="2"/>
      <c r="K106" s="13"/>
      <c r="L106" s="13"/>
      <c r="O106" s="16"/>
      <c r="P106" s="16"/>
      <c r="Q106" s="16"/>
      <c r="R106" s="16"/>
      <c r="S106" s="16"/>
      <c r="T106" s="16"/>
      <c r="U106" s="16"/>
      <c r="AE106" s="2"/>
      <c r="AF106" s="2"/>
      <c r="AG106" s="1"/>
      <c r="AH106" s="1"/>
      <c r="AO106" s="172"/>
    </row>
    <row r="107" spans="1:53" x14ac:dyDescent="0.35">
      <c r="E107" s="14"/>
      <c r="H107" s="2"/>
      <c r="I107" s="2"/>
      <c r="J107" s="2"/>
      <c r="K107" s="13"/>
      <c r="L107" s="13"/>
      <c r="AE107" s="2"/>
      <c r="AF107" s="2"/>
      <c r="AG107" s="1"/>
      <c r="AH107" s="1"/>
      <c r="AO107" s="172"/>
    </row>
    <row r="108" spans="1:53" x14ac:dyDescent="0.35">
      <c r="E108" s="14"/>
      <c r="H108" s="2"/>
      <c r="I108" s="2"/>
      <c r="J108" s="2"/>
      <c r="K108" s="13"/>
      <c r="L108" s="13"/>
      <c r="AE108" s="2"/>
      <c r="AF108" s="2"/>
      <c r="AG108" s="1"/>
      <c r="AH108" s="1"/>
      <c r="AO108" s="172"/>
    </row>
    <row r="109" spans="1:53" x14ac:dyDescent="0.35">
      <c r="E109" s="14"/>
      <c r="H109" s="2"/>
      <c r="I109" s="2"/>
      <c r="J109" s="2"/>
      <c r="K109" s="13"/>
      <c r="L109" s="13"/>
      <c r="O109" s="16"/>
      <c r="P109" s="16"/>
      <c r="Q109" s="16"/>
      <c r="R109" s="16"/>
      <c r="S109" s="16"/>
      <c r="T109" s="16"/>
      <c r="U109" s="16"/>
      <c r="AE109" s="2"/>
      <c r="AF109" s="2"/>
      <c r="AG109" s="1"/>
      <c r="AH109" s="1"/>
      <c r="AO109" s="172"/>
    </row>
    <row r="110" spans="1:53" x14ac:dyDescent="0.35">
      <c r="E110" s="14"/>
      <c r="H110" s="2"/>
      <c r="I110" s="2"/>
      <c r="J110" s="2"/>
      <c r="K110" s="13"/>
      <c r="L110" s="13"/>
      <c r="AE110" s="2"/>
      <c r="AF110" s="2"/>
      <c r="AG110" s="1"/>
      <c r="AH110" s="1"/>
      <c r="AO110" s="172"/>
    </row>
    <row r="111" spans="1:53" x14ac:dyDescent="0.35">
      <c r="E111" s="14"/>
      <c r="H111" s="2"/>
      <c r="I111" s="2"/>
      <c r="J111" s="2"/>
      <c r="K111" s="13"/>
      <c r="L111" s="13"/>
      <c r="AE111" s="2"/>
      <c r="AF111" s="2"/>
      <c r="AG111" s="1"/>
      <c r="AH111" s="1"/>
      <c r="AO111" s="172"/>
    </row>
    <row r="112" spans="1:53" x14ac:dyDescent="0.35">
      <c r="E112" s="14"/>
      <c r="H112" s="2"/>
      <c r="I112" s="2"/>
      <c r="J112" s="2"/>
      <c r="K112" s="13"/>
      <c r="L112" s="13"/>
      <c r="Q112" s="11">
        <v>5329781</v>
      </c>
      <c r="R112" s="11"/>
      <c r="S112" s="11"/>
      <c r="AE112" s="2"/>
      <c r="AF112" s="2"/>
      <c r="AG112" s="1"/>
      <c r="AH112" s="1"/>
      <c r="AO112" s="172"/>
    </row>
    <row r="113" spans="1:53" x14ac:dyDescent="0.35">
      <c r="E113" s="14"/>
      <c r="H113" s="2"/>
      <c r="I113" s="2"/>
      <c r="J113" s="2"/>
      <c r="K113" s="13"/>
      <c r="L113" s="13"/>
      <c r="O113" s="16"/>
      <c r="P113" s="16"/>
      <c r="Q113" s="18">
        <v>-6933082</v>
      </c>
      <c r="R113" s="18"/>
      <c r="S113" s="18"/>
      <c r="T113" s="16"/>
      <c r="U113" s="16"/>
      <c r="AE113" s="2"/>
      <c r="AF113" s="2"/>
      <c r="AG113" s="1"/>
      <c r="AH113" s="1"/>
      <c r="AO113" s="172"/>
    </row>
    <row r="114" spans="1:53" x14ac:dyDescent="0.35">
      <c r="E114" s="14"/>
      <c r="H114" s="2"/>
      <c r="I114" s="2"/>
      <c r="J114" s="2"/>
      <c r="K114" s="13"/>
      <c r="L114" s="13"/>
      <c r="Q114" s="1">
        <v>23089671</v>
      </c>
      <c r="AE114" s="2"/>
      <c r="AF114" s="2"/>
      <c r="AG114" s="1"/>
      <c r="AH114" s="1"/>
      <c r="AO114" s="172"/>
    </row>
    <row r="115" spans="1:53" s="16" customFormat="1" x14ac:dyDescent="0.35">
      <c r="A115" s="1"/>
      <c r="B115" s="2"/>
      <c r="C115" s="2"/>
      <c r="D115" s="5"/>
      <c r="E115" s="14"/>
      <c r="F115" s="3"/>
      <c r="G115" s="2"/>
      <c r="H115" s="2"/>
      <c r="I115" s="2"/>
      <c r="J115" s="2"/>
      <c r="K115" s="13"/>
      <c r="L115" s="13"/>
      <c r="O115" s="1"/>
      <c r="P115" s="1"/>
      <c r="Q115" s="1">
        <f>SUM(Q109:Q114)</f>
        <v>21486370</v>
      </c>
      <c r="R115" s="1"/>
      <c r="S115" s="1"/>
      <c r="T115" s="1"/>
      <c r="U115" s="1"/>
      <c r="W115" s="2"/>
      <c r="X115" s="2"/>
      <c r="AE115" s="17"/>
      <c r="AF115" s="17"/>
      <c r="AL115" s="23"/>
      <c r="AO115" s="172"/>
      <c r="AT115" s="172"/>
      <c r="AU115" s="172"/>
      <c r="AV115" s="172"/>
      <c r="AW115" s="172"/>
      <c r="AX115" s="172"/>
      <c r="AY115" s="172"/>
      <c r="AZ115" s="172"/>
      <c r="BA115" s="2"/>
    </row>
    <row r="116" spans="1:53" ht="19.5" customHeight="1" x14ac:dyDescent="0.35">
      <c r="E116" s="14"/>
      <c r="H116" s="2"/>
      <c r="I116" s="2"/>
      <c r="J116" s="2"/>
      <c r="K116" s="13"/>
      <c r="L116" s="13"/>
      <c r="O116" s="6"/>
      <c r="P116" s="6"/>
      <c r="R116" s="6"/>
      <c r="AE116" s="2"/>
      <c r="AF116" s="2"/>
      <c r="AG116" s="1"/>
      <c r="AH116" s="1"/>
      <c r="AO116" s="172"/>
    </row>
    <row r="117" spans="1:53" x14ac:dyDescent="0.35">
      <c r="E117" s="14"/>
      <c r="H117" s="2"/>
      <c r="I117" s="2"/>
      <c r="J117" s="2"/>
      <c r="K117" s="13"/>
      <c r="L117" s="13"/>
      <c r="O117" s="6"/>
      <c r="P117" s="6"/>
      <c r="R117" s="6"/>
      <c r="AE117" s="2"/>
      <c r="AF117" s="2"/>
      <c r="AG117" s="1"/>
      <c r="AH117" s="1"/>
      <c r="AO117" s="172"/>
    </row>
    <row r="118" spans="1:53" s="16" customFormat="1" x14ac:dyDescent="0.35">
      <c r="A118" s="1"/>
      <c r="B118" s="2"/>
      <c r="C118" s="2"/>
      <c r="D118" s="5"/>
      <c r="E118" s="14"/>
      <c r="F118" s="3"/>
      <c r="G118" s="2"/>
      <c r="H118" s="2"/>
      <c r="I118" s="2"/>
      <c r="J118" s="2"/>
      <c r="K118" s="13"/>
      <c r="L118" s="13"/>
      <c r="O118" s="6"/>
      <c r="P118" s="6"/>
      <c r="Q118" s="1"/>
      <c r="R118" s="6"/>
      <c r="S118" s="1"/>
      <c r="T118" s="1"/>
      <c r="U118" s="1"/>
      <c r="W118" s="2"/>
      <c r="X118" s="2"/>
      <c r="AE118" s="17"/>
      <c r="AF118" s="17"/>
      <c r="AL118" s="23"/>
      <c r="AO118" s="172"/>
      <c r="AT118" s="172"/>
      <c r="AU118" s="172"/>
      <c r="AV118" s="172"/>
      <c r="AW118" s="172"/>
      <c r="AX118" s="172"/>
      <c r="AY118" s="172"/>
      <c r="AZ118" s="172"/>
      <c r="BA118" s="2"/>
    </row>
    <row r="119" spans="1:53" x14ac:dyDescent="0.35">
      <c r="E119" s="14"/>
      <c r="H119" s="2"/>
      <c r="I119" s="2"/>
      <c r="J119" s="2"/>
      <c r="K119" s="13"/>
      <c r="L119" s="13"/>
      <c r="AO119" s="172"/>
    </row>
    <row r="120" spans="1:53" x14ac:dyDescent="0.35">
      <c r="E120" s="14"/>
      <c r="H120" s="2"/>
      <c r="I120" s="2"/>
      <c r="J120" s="2"/>
      <c r="K120" s="13"/>
      <c r="L120" s="13"/>
      <c r="Q120" s="2"/>
      <c r="AO120" s="172"/>
    </row>
    <row r="121" spans="1:53" x14ac:dyDescent="0.35">
      <c r="E121" s="14"/>
      <c r="H121" s="2"/>
      <c r="I121" s="2"/>
      <c r="J121" s="2"/>
      <c r="K121" s="13"/>
      <c r="L121" s="13"/>
      <c r="N121" s="1" t="s">
        <v>4</v>
      </c>
      <c r="Q121" s="2"/>
      <c r="AO121" s="172"/>
    </row>
    <row r="122" spans="1:53" s="16" customFormat="1" x14ac:dyDescent="0.35">
      <c r="A122" s="1"/>
      <c r="B122" s="2"/>
      <c r="C122" s="2"/>
      <c r="D122" s="5"/>
      <c r="E122" s="14"/>
      <c r="F122" s="3"/>
      <c r="G122" s="2"/>
      <c r="H122" s="2"/>
      <c r="I122" s="2"/>
      <c r="J122" s="2"/>
      <c r="K122" s="13"/>
      <c r="L122" s="13"/>
      <c r="N122" s="16" t="s">
        <v>3</v>
      </c>
      <c r="O122" s="1"/>
      <c r="P122" s="1"/>
      <c r="Q122" s="2"/>
      <c r="R122" s="1"/>
      <c r="S122" s="1"/>
      <c r="T122" s="1"/>
      <c r="U122" s="1"/>
      <c r="W122" s="2"/>
      <c r="X122" s="2"/>
      <c r="AG122" s="17"/>
      <c r="AH122" s="17"/>
      <c r="AL122" s="23"/>
      <c r="AO122" s="172"/>
      <c r="AT122" s="172"/>
      <c r="AU122" s="172"/>
      <c r="AV122" s="172"/>
      <c r="AW122" s="172"/>
      <c r="AX122" s="172"/>
      <c r="AY122" s="172"/>
      <c r="AZ122" s="172"/>
      <c r="BA122" s="2"/>
    </row>
    <row r="123" spans="1:53" x14ac:dyDescent="0.35">
      <c r="E123" s="14"/>
      <c r="H123" s="2"/>
      <c r="I123" s="2"/>
      <c r="J123" s="2"/>
      <c r="K123" s="13"/>
      <c r="L123" s="13"/>
      <c r="N123" s="1" t="s">
        <v>2</v>
      </c>
      <c r="Q123" s="15"/>
      <c r="AO123" s="172"/>
    </row>
    <row r="124" spans="1:53" x14ac:dyDescent="0.35">
      <c r="E124" s="14"/>
      <c r="H124" s="2"/>
      <c r="I124" s="2"/>
      <c r="J124" s="2"/>
      <c r="K124" s="13"/>
      <c r="L124" s="13"/>
      <c r="AO124" s="172"/>
    </row>
    <row r="125" spans="1:53" x14ac:dyDescent="0.35">
      <c r="E125" s="14"/>
      <c r="H125" s="2"/>
      <c r="I125" s="2"/>
      <c r="J125" s="2"/>
      <c r="K125" s="13"/>
      <c r="L125" s="13"/>
      <c r="N125" s="6"/>
      <c r="AO125" s="172"/>
    </row>
    <row r="126" spans="1:53" x14ac:dyDescent="0.35">
      <c r="E126" s="14"/>
      <c r="H126" s="2"/>
      <c r="I126" s="2"/>
      <c r="J126" s="2"/>
      <c r="K126" s="13"/>
      <c r="L126" s="13"/>
      <c r="N126" s="6"/>
      <c r="AO126" s="172"/>
    </row>
    <row r="127" spans="1:53" x14ac:dyDescent="0.35">
      <c r="E127" s="14"/>
      <c r="H127" s="2"/>
      <c r="I127" s="2"/>
      <c r="J127" s="2"/>
      <c r="K127" s="13"/>
      <c r="L127" s="13"/>
      <c r="N127" s="6"/>
      <c r="AO127" s="172"/>
    </row>
    <row r="128" spans="1:53" x14ac:dyDescent="0.35">
      <c r="E128" s="14"/>
      <c r="H128" s="2"/>
      <c r="I128" s="2"/>
      <c r="J128" s="2"/>
      <c r="K128" s="13"/>
      <c r="L128" s="13"/>
      <c r="AO128" s="172"/>
    </row>
    <row r="129" spans="1:52" x14ac:dyDescent="0.35">
      <c r="E129" s="14"/>
      <c r="H129" s="2"/>
      <c r="I129" s="2"/>
      <c r="J129" s="2"/>
      <c r="K129" s="13"/>
      <c r="L129" s="13"/>
      <c r="AO129" s="172"/>
    </row>
    <row r="130" spans="1:52" x14ac:dyDescent="0.35">
      <c r="E130" s="14"/>
      <c r="H130" s="2"/>
      <c r="I130" s="2"/>
      <c r="J130" s="2"/>
      <c r="K130" s="13"/>
      <c r="L130" s="13"/>
      <c r="AO130" s="172"/>
    </row>
    <row r="131" spans="1:52" x14ac:dyDescent="0.35">
      <c r="I131" s="11"/>
      <c r="K131" s="2"/>
      <c r="L131" s="6"/>
    </row>
    <row r="132" spans="1:52" x14ac:dyDescent="0.35">
      <c r="I132" s="11"/>
      <c r="K132" s="2"/>
      <c r="L132" s="6"/>
    </row>
    <row r="133" spans="1:52" x14ac:dyDescent="0.35">
      <c r="I133" s="11"/>
    </row>
    <row r="134" spans="1:52" x14ac:dyDescent="0.35">
      <c r="A134" s="12"/>
      <c r="I134" s="11"/>
    </row>
    <row r="135" spans="1:52" x14ac:dyDescent="0.35">
      <c r="A135" s="12"/>
      <c r="I135" s="11"/>
    </row>
    <row r="136" spans="1:52" x14ac:dyDescent="0.35">
      <c r="I136" s="11"/>
    </row>
    <row r="137" spans="1:52" x14ac:dyDescent="0.35">
      <c r="D137" s="10"/>
      <c r="E137" s="1"/>
      <c r="F137" s="9"/>
      <c r="I137" s="8"/>
      <c r="AO137" s="183"/>
    </row>
    <row r="138" spans="1:52" x14ac:dyDescent="0.35">
      <c r="B138" s="1"/>
      <c r="C138" s="1"/>
      <c r="D138" s="1"/>
      <c r="E138" s="1"/>
      <c r="F138" s="1"/>
      <c r="G138" s="1"/>
      <c r="W138" s="1"/>
      <c r="X138" s="1"/>
      <c r="AT138" s="146"/>
      <c r="AU138" s="146"/>
      <c r="AV138" s="146"/>
      <c r="AW138" s="146"/>
      <c r="AX138" s="146"/>
      <c r="AY138" s="146"/>
      <c r="AZ138" s="146"/>
    </row>
    <row r="139" spans="1:52" x14ac:dyDescent="0.35">
      <c r="B139" s="1"/>
      <c r="C139" s="1"/>
      <c r="D139" s="1"/>
      <c r="E139" s="1"/>
      <c r="F139" s="1"/>
      <c r="G139" s="1"/>
      <c r="W139" s="1"/>
      <c r="X139" s="1"/>
      <c r="AT139" s="146"/>
      <c r="AU139" s="146"/>
      <c r="AV139" s="146"/>
      <c r="AW139" s="146"/>
      <c r="AX139" s="146"/>
      <c r="AY139" s="146"/>
      <c r="AZ139" s="146"/>
    </row>
    <row r="140" spans="1:52" x14ac:dyDescent="0.35">
      <c r="B140" s="1"/>
      <c r="C140" s="1"/>
      <c r="D140" s="1"/>
      <c r="E140" s="1"/>
      <c r="F140" s="1"/>
      <c r="G140" s="1"/>
      <c r="W140" s="1"/>
      <c r="X140" s="1"/>
      <c r="AT140" s="146"/>
      <c r="AU140" s="146"/>
      <c r="AV140" s="146"/>
      <c r="AW140" s="146"/>
      <c r="AX140" s="146"/>
      <c r="AY140" s="146"/>
      <c r="AZ140" s="146"/>
    </row>
    <row r="141" spans="1:52" x14ac:dyDescent="0.35">
      <c r="B141" s="1"/>
      <c r="C141" s="1"/>
      <c r="D141" s="1"/>
      <c r="E141" s="1"/>
      <c r="F141" s="1"/>
      <c r="G141" s="1"/>
      <c r="W141" s="1"/>
      <c r="X141" s="1"/>
      <c r="AT141" s="146"/>
      <c r="AU141" s="146"/>
      <c r="AV141" s="146"/>
      <c r="AW141" s="146"/>
      <c r="AX141" s="146"/>
      <c r="AY141" s="146"/>
      <c r="AZ141" s="146"/>
    </row>
    <row r="142" spans="1:52" x14ac:dyDescent="0.35">
      <c r="B142" s="1"/>
      <c r="C142" s="1"/>
      <c r="D142" s="1"/>
      <c r="E142" s="1"/>
      <c r="F142" s="1"/>
      <c r="G142" s="1"/>
      <c r="J142" s="1">
        <v>35.009768183363121</v>
      </c>
      <c r="W142" s="1"/>
      <c r="X142" s="1"/>
      <c r="AT142" s="146"/>
      <c r="AU142" s="146"/>
      <c r="AV142" s="146"/>
      <c r="AW142" s="146"/>
      <c r="AX142" s="146"/>
      <c r="AY142" s="146"/>
      <c r="AZ142" s="146"/>
    </row>
    <row r="143" spans="1:52" x14ac:dyDescent="0.35">
      <c r="B143" s="1"/>
      <c r="C143" s="1"/>
      <c r="D143" s="1"/>
      <c r="E143" s="1"/>
      <c r="F143" s="1"/>
      <c r="G143" s="1"/>
      <c r="I143" s="1">
        <v>11.090590868397157</v>
      </c>
      <c r="J143" s="1">
        <v>37.403148642626775</v>
      </c>
      <c r="W143" s="1"/>
      <c r="X143" s="1"/>
      <c r="AT143" s="146"/>
      <c r="AU143" s="146"/>
      <c r="AV143" s="146"/>
      <c r="AW143" s="146"/>
      <c r="AX143" s="146"/>
      <c r="AY143" s="146"/>
      <c r="AZ143" s="146"/>
    </row>
    <row r="144" spans="1:52" x14ac:dyDescent="0.35">
      <c r="F144" s="3" t="s">
        <v>1</v>
      </c>
      <c r="G144" s="2" t="s">
        <v>1</v>
      </c>
      <c r="I144" s="1">
        <v>12.699419054255031</v>
      </c>
      <c r="J144" s="1">
        <v>72.412916825989896</v>
      </c>
    </row>
    <row r="145" spans="6:12" x14ac:dyDescent="0.35">
      <c r="F145" s="3" t="s">
        <v>0</v>
      </c>
      <c r="G145" s="2" t="s">
        <v>0</v>
      </c>
      <c r="I145" s="1">
        <v>23.790009922652189</v>
      </c>
    </row>
    <row r="150" spans="6:12" x14ac:dyDescent="0.35">
      <c r="J150" s="6"/>
      <c r="K150" s="1">
        <v>70.642835871417446</v>
      </c>
      <c r="L150" s="1">
        <v>115.48141859464704</v>
      </c>
    </row>
    <row r="151" spans="6:12" x14ac:dyDescent="0.35">
      <c r="I151" s="6"/>
      <c r="J151" s="6"/>
      <c r="K151" s="1">
        <v>73.374660916836774</v>
      </c>
      <c r="L151" s="1">
        <v>114.83298558742354</v>
      </c>
    </row>
    <row r="152" spans="6:12" x14ac:dyDescent="0.35">
      <c r="F152" s="1"/>
      <c r="I152" s="6"/>
      <c r="J152" s="6"/>
      <c r="K152" s="1">
        <v>144.01749678825422</v>
      </c>
      <c r="L152" s="1">
        <v>230.31440418207058</v>
      </c>
    </row>
    <row r="153" spans="6:12" x14ac:dyDescent="0.35">
      <c r="F153" s="1"/>
      <c r="I153" s="6"/>
    </row>
    <row r="158" spans="6:12" x14ac:dyDescent="0.35">
      <c r="K158" s="6"/>
      <c r="L158" s="6"/>
    </row>
    <row r="159" spans="6:12" x14ac:dyDescent="0.35">
      <c r="K159" s="6"/>
      <c r="L159" s="6"/>
    </row>
    <row r="160" spans="6:12" x14ac:dyDescent="0.35">
      <c r="K160" s="6"/>
      <c r="L160" s="6"/>
    </row>
    <row r="165" spans="12:12" x14ac:dyDescent="0.35">
      <c r="L165" s="6"/>
    </row>
    <row r="166" spans="12:12" x14ac:dyDescent="0.35">
      <c r="L166" s="6"/>
    </row>
    <row r="167" spans="12:12" x14ac:dyDescent="0.35">
      <c r="L167" s="6"/>
    </row>
  </sheetData>
  <mergeCells count="2">
    <mergeCell ref="AT1:AZ1"/>
    <mergeCell ref="AT2:AZ2"/>
  </mergeCells>
  <pageMargins left="0.17" right="0.17" top="0.17" bottom="0.3" header="0.17" footer="0.17"/>
  <pageSetup fitToHeight="0" orientation="landscape" r:id="rId1"/>
  <headerFooter>
    <oddFooter>&amp;R&amp;D  &amp;T</oddFooter>
  </headerFooter>
  <ignoredErrors>
    <ignoredError sqref="AT19:AU19 AT24:AU24 AT28:AU28 AT21:AZ21 AT34:AU34 AT36:AZ36 AT38:AZ38 B41 AT30:AZ30 AT29:AU29 AZ29 AT41:AU41 AV41 AT25 AT35 AT40:AZ40 AT39 AT15:AU15 AW15:AZ15 AT16:AU16 AW16:AZ16 AT17:AU17 AW17:AZ17 AT18:AU18 AW18:AZ18 AW19:AZ19 AT23:AU23 AT22:AU22 AW22:AZ22 AW23:AZ23 AT26:AU26 AW26:AZ26 AT27:AU27 AW27:AZ27 AW28:AZ28 AW29:AX29 AT33:AU33 AT31:AU31 AW31:AZ31 AT32:AU32 AW32:AZ32 AW33:AZ33 AW34" unlockedFormula="1"/>
    <ignoredError sqref="AQ16 AP22:AQ22 AP24:AR24 AT37 AU44:AZ44 AU50 AX24:AZ24 AU20:AY20" formula="1"/>
    <ignoredError sqref="AW24 AX34 AW41:AZ41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J167"/>
  <sheetViews>
    <sheetView zoomScale="80" zoomScaleNormal="80" workbookViewId="0">
      <selection activeCell="N30" sqref="N30"/>
    </sheetView>
  </sheetViews>
  <sheetFormatPr defaultColWidth="9.08984375" defaultRowHeight="14.5" outlineLevelRow="1" outlineLevelCol="1" x14ac:dyDescent="0.35"/>
  <cols>
    <col min="1" max="1" width="48.81640625" style="1" customWidth="1"/>
    <col min="2" max="2" width="13.81640625" style="2" customWidth="1"/>
    <col min="3" max="3" width="13.26953125" style="2" customWidth="1"/>
    <col min="4" max="4" width="15.08984375" style="5" hidden="1" customWidth="1"/>
    <col min="5" max="5" width="15.7265625" style="4" hidden="1" customWidth="1"/>
    <col min="6" max="6" width="14.81640625" style="3" hidden="1" customWidth="1"/>
    <col min="7" max="7" width="13.26953125" style="2" customWidth="1"/>
    <col min="8" max="8" width="16.08984375" style="1" hidden="1" customWidth="1" outlineLevel="1"/>
    <col min="9" max="9" width="14" style="1" customWidth="1" collapsed="1"/>
    <col min="10" max="10" width="15.26953125" style="1" customWidth="1"/>
    <col min="11" max="11" width="14.08984375" style="1" customWidth="1"/>
    <col min="12" max="12" width="13.7265625" style="1" customWidth="1"/>
    <col min="13" max="13" width="15.08984375" style="1" hidden="1" customWidth="1" outlineLevel="1"/>
    <col min="14" max="14" width="13.08984375" style="1" customWidth="1" collapsed="1"/>
    <col min="15" max="15" width="12.81640625" style="1" customWidth="1"/>
    <col min="16" max="16" width="12.36328125" style="1" customWidth="1"/>
    <col min="17" max="22" width="16.7265625" style="1" customWidth="1"/>
    <col min="23" max="23" width="13.81640625" style="2" customWidth="1"/>
    <col min="24" max="24" width="13.26953125" style="2" customWidth="1"/>
    <col min="25" max="31" width="16.7265625" style="1" customWidth="1"/>
    <col min="32" max="32" width="9.08984375" style="1"/>
    <col min="33" max="34" width="14.7265625" style="2" hidden="1" customWidth="1" outlineLevel="1"/>
    <col min="35" max="35" width="13.81640625" style="1" bestFit="1" customWidth="1" collapsed="1"/>
    <col min="36" max="36" width="13.81640625" style="1" bestFit="1" customWidth="1"/>
    <col min="37" max="16384" width="9.08984375" style="1"/>
  </cols>
  <sheetData>
    <row r="1" spans="1:35" x14ac:dyDescent="0.35">
      <c r="M1" s="1" t="s">
        <v>110</v>
      </c>
      <c r="AF1" s="1" t="str">
        <f ca="1">CONCATENATE(AF4," MYP")</f>
        <v>0 MYP</v>
      </c>
      <c r="AI1" s="1" t="str">
        <f ca="1">CONCATENATE(AI4," MYP")</f>
        <v>0 MYP</v>
      </c>
    </row>
    <row r="2" spans="1:35" ht="45.75" customHeight="1" x14ac:dyDescent="0.25">
      <c r="B2" s="141" t="s">
        <v>105</v>
      </c>
      <c r="C2" s="141" t="s">
        <v>105</v>
      </c>
      <c r="D2" s="144" t="s">
        <v>105</v>
      </c>
      <c r="E2" s="143" t="s">
        <v>105</v>
      </c>
      <c r="F2" s="142" t="s">
        <v>105</v>
      </c>
      <c r="G2" s="141" t="s">
        <v>105</v>
      </c>
      <c r="H2" s="141" t="s">
        <v>105</v>
      </c>
      <c r="I2" s="141" t="s">
        <v>105</v>
      </c>
      <c r="J2" s="141" t="s">
        <v>105</v>
      </c>
      <c r="K2" s="141" t="s">
        <v>105</v>
      </c>
      <c r="L2" s="141" t="s">
        <v>105</v>
      </c>
      <c r="M2" s="1" t="s">
        <v>109</v>
      </c>
      <c r="N2" s="140" t="s">
        <v>108</v>
      </c>
      <c r="Q2" s="139" t="s">
        <v>107</v>
      </c>
      <c r="R2" s="139" t="s">
        <v>107</v>
      </c>
      <c r="S2" s="139" t="s">
        <v>107</v>
      </c>
      <c r="T2" s="139" t="s">
        <v>107</v>
      </c>
      <c r="U2" s="139" t="s">
        <v>107</v>
      </c>
      <c r="V2" s="138"/>
      <c r="W2" s="138" t="s">
        <v>106</v>
      </c>
      <c r="X2" s="138" t="s">
        <v>106</v>
      </c>
      <c r="Y2" s="138" t="s">
        <v>106</v>
      </c>
      <c r="Z2" s="138" t="s">
        <v>106</v>
      </c>
      <c r="AA2" s="138" t="s">
        <v>106</v>
      </c>
      <c r="AB2" s="138" t="s">
        <v>106</v>
      </c>
      <c r="AC2" s="138" t="s">
        <v>106</v>
      </c>
      <c r="AD2" s="138"/>
      <c r="AE2" s="138"/>
      <c r="AF2" s="1" t="str">
        <f ca="1">CONCATENATE(AF4," MYP")</f>
        <v>0 MYP</v>
      </c>
      <c r="AG2" s="138" t="s">
        <v>105</v>
      </c>
      <c r="AH2" s="138" t="s">
        <v>105</v>
      </c>
      <c r="AI2" s="1" t="str">
        <f ca="1">CONCATENATE(AI4," MYP")</f>
        <v>0 MYP</v>
      </c>
    </row>
    <row r="3" spans="1:35" hidden="1" outlineLevel="1" x14ac:dyDescent="0.35">
      <c r="B3" s="123" t="s">
        <v>100</v>
      </c>
      <c r="C3" s="123" t="s">
        <v>100</v>
      </c>
      <c r="D3" s="127" t="s">
        <v>104</v>
      </c>
      <c r="E3" s="137" t="s">
        <v>103</v>
      </c>
      <c r="F3" s="125" t="s">
        <v>102</v>
      </c>
      <c r="G3" s="123" t="s">
        <v>99</v>
      </c>
      <c r="H3" s="123" t="s">
        <v>98</v>
      </c>
      <c r="I3" s="123" t="s">
        <v>98</v>
      </c>
      <c r="J3" s="123" t="s">
        <v>98</v>
      </c>
      <c r="K3" s="123" t="s">
        <v>98</v>
      </c>
      <c r="L3" s="123" t="s">
        <v>98</v>
      </c>
      <c r="M3" s="1" t="s">
        <v>101</v>
      </c>
      <c r="Q3" s="125" t="s">
        <v>99</v>
      </c>
      <c r="R3" s="123" t="s">
        <v>98</v>
      </c>
      <c r="S3" s="123" t="s">
        <v>98</v>
      </c>
      <c r="T3" s="123" t="s">
        <v>98</v>
      </c>
      <c r="U3" s="123" t="s">
        <v>98</v>
      </c>
      <c r="V3" s="123"/>
      <c r="W3" s="123" t="s">
        <v>100</v>
      </c>
      <c r="X3" s="123" t="s">
        <v>100</v>
      </c>
      <c r="Y3" s="125" t="s">
        <v>99</v>
      </c>
      <c r="Z3" s="123" t="s">
        <v>98</v>
      </c>
      <c r="AA3" s="123" t="s">
        <v>98</v>
      </c>
      <c r="AB3" s="123" t="s">
        <v>98</v>
      </c>
      <c r="AC3" s="123" t="s">
        <v>98</v>
      </c>
      <c r="AD3" s="123"/>
      <c r="AE3" s="123"/>
      <c r="AF3" s="1" t="str">
        <f ca="1">CONCATENATE(AF4," MYP")</f>
        <v>0 MYP</v>
      </c>
      <c r="AG3" s="123" t="s">
        <v>97</v>
      </c>
      <c r="AH3" s="123" t="s">
        <v>97</v>
      </c>
      <c r="AI3" s="1" t="str">
        <f ca="1">CONCATENATE(AI4," MYP")</f>
        <v>0 MYP</v>
      </c>
    </row>
    <row r="4" spans="1:35" hidden="1" outlineLevel="1" x14ac:dyDescent="0.35">
      <c r="B4" s="123" t="s">
        <v>95</v>
      </c>
      <c r="C4" s="123" t="s">
        <v>28</v>
      </c>
      <c r="D4" s="127" t="s">
        <v>94</v>
      </c>
      <c r="E4" s="126" t="s">
        <v>94</v>
      </c>
      <c r="F4" s="125" t="s">
        <v>94</v>
      </c>
      <c r="G4" s="123" t="s">
        <v>94</v>
      </c>
      <c r="H4" s="123" t="s">
        <v>94</v>
      </c>
      <c r="I4" s="123" t="s">
        <v>26</v>
      </c>
      <c r="J4" s="123" t="s">
        <v>25</v>
      </c>
      <c r="K4" s="123" t="s">
        <v>24</v>
      </c>
      <c r="L4" s="123" t="s">
        <v>23</v>
      </c>
      <c r="M4" s="1" t="s">
        <v>96</v>
      </c>
      <c r="Q4" s="123" t="s">
        <v>94</v>
      </c>
      <c r="R4" s="123" t="s">
        <v>26</v>
      </c>
      <c r="S4" s="123" t="s">
        <v>25</v>
      </c>
      <c r="T4" s="123" t="s">
        <v>24</v>
      </c>
      <c r="U4" s="123" t="s">
        <v>23</v>
      </c>
      <c r="V4" s="123"/>
      <c r="W4" s="123" t="s">
        <v>95</v>
      </c>
      <c r="X4" s="123" t="s">
        <v>28</v>
      </c>
      <c r="Y4" s="123" t="s">
        <v>94</v>
      </c>
      <c r="Z4" s="123" t="s">
        <v>26</v>
      </c>
      <c r="AA4" s="123" t="s">
        <v>25</v>
      </c>
      <c r="AB4" s="123" t="s">
        <v>24</v>
      </c>
      <c r="AC4" s="123" t="s">
        <v>23</v>
      </c>
      <c r="AD4" s="123"/>
      <c r="AE4" s="123"/>
      <c r="AF4" s="1" t="str">
        <f ca="1">CONCATENATE(AF4," MYP")</f>
        <v>0 MYP</v>
      </c>
      <c r="AG4" s="123" t="s">
        <v>26</v>
      </c>
      <c r="AH4" s="123" t="s">
        <v>25</v>
      </c>
      <c r="AI4" s="1" t="str">
        <f ca="1">CONCATENATE(AI4," MYP")</f>
        <v>0 MYP</v>
      </c>
    </row>
    <row r="5" spans="1:35" hidden="1" outlineLevel="1" x14ac:dyDescent="0.35">
      <c r="B5" s="123" t="s">
        <v>92</v>
      </c>
      <c r="C5" s="123" t="s">
        <v>92</v>
      </c>
      <c r="D5" s="127" t="s">
        <v>92</v>
      </c>
      <c r="E5" s="126" t="s">
        <v>90</v>
      </c>
      <c r="F5" s="125" t="s">
        <v>91</v>
      </c>
      <c r="G5" s="123" t="s">
        <v>91</v>
      </c>
      <c r="H5" s="123" t="s">
        <v>90</v>
      </c>
      <c r="I5" s="123" t="s">
        <v>90</v>
      </c>
      <c r="J5" s="123" t="s">
        <v>90</v>
      </c>
      <c r="K5" s="123" t="s">
        <v>90</v>
      </c>
      <c r="L5" s="123" t="s">
        <v>90</v>
      </c>
      <c r="M5" s="1" t="s">
        <v>93</v>
      </c>
      <c r="Q5" s="123" t="s">
        <v>91</v>
      </c>
      <c r="R5" s="123" t="s">
        <v>90</v>
      </c>
      <c r="S5" s="123" t="s">
        <v>90</v>
      </c>
      <c r="T5" s="123" t="s">
        <v>90</v>
      </c>
      <c r="U5" s="123" t="s">
        <v>90</v>
      </c>
      <c r="V5" s="123"/>
      <c r="W5" s="123" t="s">
        <v>92</v>
      </c>
      <c r="X5" s="123" t="s">
        <v>92</v>
      </c>
      <c r="Y5" s="123" t="s">
        <v>91</v>
      </c>
      <c r="Z5" s="123" t="s">
        <v>90</v>
      </c>
      <c r="AA5" s="123" t="s">
        <v>90</v>
      </c>
      <c r="AB5" s="123" t="s">
        <v>90</v>
      </c>
      <c r="AC5" s="123" t="s">
        <v>90</v>
      </c>
      <c r="AD5" s="123"/>
      <c r="AE5" s="123"/>
      <c r="AF5" s="1" t="str">
        <f ca="1">CONCATENATE(AF4," MYP")</f>
        <v>0 MYP MYP</v>
      </c>
      <c r="AG5" s="123" t="s">
        <v>89</v>
      </c>
      <c r="AH5" s="123" t="s">
        <v>89</v>
      </c>
      <c r="AI5" s="1" t="str">
        <f ca="1">CONCATENATE(AI4," MYP")</f>
        <v>0 MYP MYP</v>
      </c>
    </row>
    <row r="6" spans="1:35" hidden="1" outlineLevel="1" x14ac:dyDescent="0.35">
      <c r="B6" s="123" t="s">
        <v>87</v>
      </c>
      <c r="C6" s="123" t="s">
        <v>87</v>
      </c>
      <c r="D6" s="127" t="s">
        <v>87</v>
      </c>
      <c r="E6" s="126" t="s">
        <v>87</v>
      </c>
      <c r="F6" s="125" t="s">
        <v>87</v>
      </c>
      <c r="G6" s="123" t="s">
        <v>87</v>
      </c>
      <c r="H6" s="123" t="s">
        <v>87</v>
      </c>
      <c r="I6" s="123" t="s">
        <v>87</v>
      </c>
      <c r="J6" s="123" t="s">
        <v>87</v>
      </c>
      <c r="K6" s="123" t="s">
        <v>87</v>
      </c>
      <c r="L6" s="123" t="s">
        <v>87</v>
      </c>
      <c r="M6" s="1" t="s">
        <v>88</v>
      </c>
      <c r="Q6" s="123" t="s">
        <v>87</v>
      </c>
      <c r="R6" s="123" t="s">
        <v>87</v>
      </c>
      <c r="S6" s="123" t="s">
        <v>87</v>
      </c>
      <c r="T6" s="123" t="s">
        <v>87</v>
      </c>
      <c r="U6" s="123" t="s">
        <v>87</v>
      </c>
      <c r="V6" s="123"/>
      <c r="W6" s="123" t="s">
        <v>87</v>
      </c>
      <c r="X6" s="123" t="s">
        <v>87</v>
      </c>
      <c r="Y6" s="123" t="s">
        <v>87</v>
      </c>
      <c r="Z6" s="123" t="s">
        <v>87</v>
      </c>
      <c r="AA6" s="123" t="s">
        <v>87</v>
      </c>
      <c r="AB6" s="123" t="s">
        <v>87</v>
      </c>
      <c r="AC6" s="123" t="s">
        <v>87</v>
      </c>
      <c r="AD6" s="123"/>
      <c r="AE6" s="123"/>
      <c r="AF6" s="1" t="str">
        <f ca="1">CONCATENATE(AF4," MYP")</f>
        <v>0 MYP MYP</v>
      </c>
      <c r="AG6" s="123" t="s">
        <v>86</v>
      </c>
      <c r="AH6" s="123" t="s">
        <v>86</v>
      </c>
      <c r="AI6" s="1" t="str">
        <f ca="1">CONCATENATE(AI4," MYP")</f>
        <v>0 MYP MYP</v>
      </c>
    </row>
    <row r="7" spans="1:35" hidden="1" outlineLevel="1" x14ac:dyDescent="0.35">
      <c r="B7" s="123" t="s">
        <v>84</v>
      </c>
      <c r="C7" s="123" t="s">
        <v>84</v>
      </c>
      <c r="D7" s="126" t="s">
        <v>83</v>
      </c>
      <c r="E7" s="126" t="s">
        <v>83</v>
      </c>
      <c r="F7" s="126" t="s">
        <v>83</v>
      </c>
      <c r="G7" s="123" t="s">
        <v>83</v>
      </c>
      <c r="H7" s="123" t="s">
        <v>83</v>
      </c>
      <c r="I7" s="123" t="s">
        <v>83</v>
      </c>
      <c r="J7" s="123" t="s">
        <v>83</v>
      </c>
      <c r="K7" s="123" t="s">
        <v>83</v>
      </c>
      <c r="L7" s="123" t="s">
        <v>83</v>
      </c>
      <c r="M7" s="1" t="s">
        <v>85</v>
      </c>
      <c r="Q7" s="123" t="s">
        <v>83</v>
      </c>
      <c r="R7" s="123" t="s">
        <v>83</v>
      </c>
      <c r="S7" s="123" t="s">
        <v>83</v>
      </c>
      <c r="T7" s="123" t="s">
        <v>83</v>
      </c>
      <c r="U7" s="123" t="s">
        <v>83</v>
      </c>
      <c r="V7" s="123"/>
      <c r="W7" s="123" t="s">
        <v>84</v>
      </c>
      <c r="X7" s="123" t="s">
        <v>84</v>
      </c>
      <c r="Y7" s="123" t="s">
        <v>83</v>
      </c>
      <c r="Z7" s="123" t="s">
        <v>83</v>
      </c>
      <c r="AA7" s="123" t="s">
        <v>83</v>
      </c>
      <c r="AB7" s="123" t="s">
        <v>83</v>
      </c>
      <c r="AC7" s="123" t="s">
        <v>83</v>
      </c>
      <c r="AD7" s="123"/>
      <c r="AE7" s="123"/>
      <c r="AF7" s="1" t="str">
        <f ca="1">CONCATENATE(AF4," MYP")</f>
        <v>0 MYP MYP</v>
      </c>
      <c r="AG7" s="123" t="s">
        <v>82</v>
      </c>
      <c r="AH7" s="123" t="s">
        <v>82</v>
      </c>
      <c r="AI7" s="1" t="str">
        <f ca="1">CONCATENATE(AI4," MYP")</f>
        <v>0 MYP MYP</v>
      </c>
    </row>
    <row r="8" spans="1:35" hidden="1" outlineLevel="1" x14ac:dyDescent="0.35">
      <c r="B8" s="123" t="s">
        <v>80</v>
      </c>
      <c r="C8" s="123" t="s">
        <v>80</v>
      </c>
      <c r="D8" s="127" t="s">
        <v>80</v>
      </c>
      <c r="E8" s="126" t="s">
        <v>80</v>
      </c>
      <c r="F8" s="125" t="s">
        <v>80</v>
      </c>
      <c r="G8" s="123" t="s">
        <v>80</v>
      </c>
      <c r="H8" s="123" t="s">
        <v>80</v>
      </c>
      <c r="I8" s="123" t="s">
        <v>80</v>
      </c>
      <c r="J8" s="123" t="s">
        <v>80</v>
      </c>
      <c r="K8" s="123" t="s">
        <v>80</v>
      </c>
      <c r="L8" s="123" t="s">
        <v>80</v>
      </c>
      <c r="M8" s="1" t="s">
        <v>81</v>
      </c>
      <c r="Q8" s="123" t="s">
        <v>80</v>
      </c>
      <c r="R8" s="123" t="s">
        <v>80</v>
      </c>
      <c r="S8" s="123" t="s">
        <v>80</v>
      </c>
      <c r="T8" s="123" t="s">
        <v>80</v>
      </c>
      <c r="U8" s="123" t="s">
        <v>80</v>
      </c>
      <c r="V8" s="123"/>
      <c r="W8" s="123" t="s">
        <v>80</v>
      </c>
      <c r="X8" s="123" t="s">
        <v>80</v>
      </c>
      <c r="Y8" s="123" t="s">
        <v>80</v>
      </c>
      <c r="Z8" s="123" t="s">
        <v>80</v>
      </c>
      <c r="AA8" s="123" t="s">
        <v>80</v>
      </c>
      <c r="AB8" s="123" t="s">
        <v>80</v>
      </c>
      <c r="AC8" s="123" t="s">
        <v>80</v>
      </c>
      <c r="AD8" s="123"/>
      <c r="AE8" s="123"/>
      <c r="AF8" s="1" t="str">
        <f ca="1">CONCATENATE(AF4," MYP")</f>
        <v>0 MYP MYP</v>
      </c>
      <c r="AG8" s="123" t="s">
        <v>80</v>
      </c>
      <c r="AH8" s="123" t="s">
        <v>80</v>
      </c>
      <c r="AI8" s="1" t="str">
        <f ca="1">CONCATENATE(AI4," MYP")</f>
        <v>0 MYP MYP</v>
      </c>
    </row>
    <row r="9" spans="1:35" hidden="1" outlineLevel="1" x14ac:dyDescent="0.35">
      <c r="B9" s="123" t="s">
        <v>78</v>
      </c>
      <c r="C9" s="123" t="s">
        <v>78</v>
      </c>
      <c r="D9" s="127" t="s">
        <v>78</v>
      </c>
      <c r="E9" s="126" t="s">
        <v>78</v>
      </c>
      <c r="F9" s="125" t="s">
        <v>78</v>
      </c>
      <c r="G9" s="123" t="s">
        <v>78</v>
      </c>
      <c r="H9" s="123" t="s">
        <v>78</v>
      </c>
      <c r="I9" s="123" t="s">
        <v>78</v>
      </c>
      <c r="J9" s="123" t="s">
        <v>78</v>
      </c>
      <c r="K9" s="123" t="s">
        <v>78</v>
      </c>
      <c r="L9" s="123" t="s">
        <v>78</v>
      </c>
      <c r="M9" s="1" t="s">
        <v>79</v>
      </c>
      <c r="Q9" s="123" t="s">
        <v>78</v>
      </c>
      <c r="R9" s="123" t="s">
        <v>78</v>
      </c>
      <c r="S9" s="123" t="s">
        <v>78</v>
      </c>
      <c r="T9" s="123" t="s">
        <v>78</v>
      </c>
      <c r="U9" s="123" t="s">
        <v>78</v>
      </c>
      <c r="V9" s="123"/>
      <c r="W9" s="123" t="s">
        <v>78</v>
      </c>
      <c r="X9" s="123" t="s">
        <v>78</v>
      </c>
      <c r="Y9" s="123" t="s">
        <v>78</v>
      </c>
      <c r="Z9" s="123" t="s">
        <v>78</v>
      </c>
      <c r="AA9" s="123" t="s">
        <v>78</v>
      </c>
      <c r="AB9" s="123" t="s">
        <v>78</v>
      </c>
      <c r="AC9" s="123" t="s">
        <v>78</v>
      </c>
      <c r="AD9" s="123"/>
      <c r="AE9" s="123"/>
      <c r="AF9" s="1" t="str">
        <f ca="1">CONCATENATE(AF4," MYP")</f>
        <v>0 MYP MYP</v>
      </c>
      <c r="AG9" s="123" t="s">
        <v>78</v>
      </c>
      <c r="AH9" s="123" t="s">
        <v>78</v>
      </c>
      <c r="AI9" s="1" t="str">
        <f ca="1">CONCATENATE(AI4," MYP")</f>
        <v>0 MYP MYP</v>
      </c>
    </row>
    <row r="10" spans="1:35" hidden="1" outlineLevel="1" x14ac:dyDescent="0.35">
      <c r="B10" s="123" t="s">
        <v>76</v>
      </c>
      <c r="C10" s="123" t="s">
        <v>76</v>
      </c>
      <c r="D10" s="127" t="s">
        <v>76</v>
      </c>
      <c r="E10" s="126" t="s">
        <v>75</v>
      </c>
      <c r="F10" s="125" t="s">
        <v>76</v>
      </c>
      <c r="G10" s="123" t="s">
        <v>76</v>
      </c>
      <c r="H10" s="123" t="s">
        <v>75</v>
      </c>
      <c r="I10" s="123" t="s">
        <v>75</v>
      </c>
      <c r="J10" s="123" t="s">
        <v>75</v>
      </c>
      <c r="K10" s="123" t="s">
        <v>75</v>
      </c>
      <c r="L10" s="123" t="s">
        <v>75</v>
      </c>
      <c r="M10" s="1" t="s">
        <v>77</v>
      </c>
      <c r="Q10" s="125" t="s">
        <v>76</v>
      </c>
      <c r="R10" s="123" t="s">
        <v>75</v>
      </c>
      <c r="S10" s="123" t="s">
        <v>75</v>
      </c>
      <c r="T10" s="123" t="s">
        <v>75</v>
      </c>
      <c r="U10" s="123" t="s">
        <v>75</v>
      </c>
      <c r="V10" s="123"/>
      <c r="W10" s="123" t="s">
        <v>76</v>
      </c>
      <c r="X10" s="123" t="s">
        <v>76</v>
      </c>
      <c r="Y10" s="125" t="s">
        <v>76</v>
      </c>
      <c r="Z10" s="123" t="s">
        <v>75</v>
      </c>
      <c r="AA10" s="123" t="s">
        <v>75</v>
      </c>
      <c r="AB10" s="123" t="s">
        <v>75</v>
      </c>
      <c r="AC10" s="123" t="s">
        <v>75</v>
      </c>
      <c r="AD10" s="123"/>
      <c r="AE10" s="123"/>
      <c r="AF10" s="1" t="str">
        <f ca="1">CONCATENATE(AF4," MYP")</f>
        <v>0 MYP MYP</v>
      </c>
      <c r="AG10" s="123" t="s">
        <v>75</v>
      </c>
      <c r="AH10" s="123" t="s">
        <v>75</v>
      </c>
      <c r="AI10" s="1" t="str">
        <f ca="1">CONCATENATE(AI4," MYP")</f>
        <v>0 MYP MYP</v>
      </c>
    </row>
    <row r="11" spans="1:35" hidden="1" outlineLevel="1" x14ac:dyDescent="0.35">
      <c r="B11" s="123" t="s">
        <v>73</v>
      </c>
      <c r="C11" s="123" t="s">
        <v>73</v>
      </c>
      <c r="D11" s="127" t="s">
        <v>73</v>
      </c>
      <c r="E11" s="126" t="s">
        <v>73</v>
      </c>
      <c r="F11" s="125" t="s">
        <v>73</v>
      </c>
      <c r="G11" s="123" t="s">
        <v>73</v>
      </c>
      <c r="H11" s="123" t="s">
        <v>73</v>
      </c>
      <c r="I11" s="123" t="s">
        <v>73</v>
      </c>
      <c r="J11" s="123" t="s">
        <v>73</v>
      </c>
      <c r="K11" s="123" t="s">
        <v>73</v>
      </c>
      <c r="L11" s="123" t="s">
        <v>73</v>
      </c>
      <c r="M11" s="1" t="s">
        <v>74</v>
      </c>
      <c r="Q11" s="123" t="s">
        <v>73</v>
      </c>
      <c r="R11" s="123" t="s">
        <v>73</v>
      </c>
      <c r="S11" s="123" t="s">
        <v>73</v>
      </c>
      <c r="T11" s="123" t="s">
        <v>73</v>
      </c>
      <c r="U11" s="123" t="s">
        <v>73</v>
      </c>
      <c r="V11" s="123"/>
      <c r="W11" s="123" t="s">
        <v>73</v>
      </c>
      <c r="X11" s="123" t="s">
        <v>73</v>
      </c>
      <c r="Y11" s="123" t="s">
        <v>73</v>
      </c>
      <c r="Z11" s="123" t="s">
        <v>73</v>
      </c>
      <c r="AA11" s="123" t="s">
        <v>73</v>
      </c>
      <c r="AB11" s="123" t="s">
        <v>73</v>
      </c>
      <c r="AC11" s="123" t="s">
        <v>73</v>
      </c>
      <c r="AD11" s="123"/>
      <c r="AE11" s="123"/>
      <c r="AF11" s="1" t="str">
        <f ca="1">CONCATENATE(AF4," MYP")</f>
        <v>0 MYP MYP</v>
      </c>
      <c r="AG11" s="123"/>
      <c r="AH11" s="123"/>
      <c r="AI11" s="1" t="str">
        <f ca="1">CONCATENATE(AI4," MYP")</f>
        <v>0 MYP MYP</v>
      </c>
    </row>
    <row r="12" spans="1:35" hidden="1" outlineLevel="1" x14ac:dyDescent="0.35">
      <c r="D12" s="127"/>
      <c r="E12" s="126"/>
      <c r="F12" s="125"/>
      <c r="H12" s="123"/>
      <c r="I12" s="123"/>
      <c r="J12" s="123"/>
      <c r="K12" s="123"/>
      <c r="L12" s="123"/>
      <c r="Q12" s="123"/>
      <c r="R12" s="123"/>
      <c r="S12" s="123"/>
      <c r="T12" s="123"/>
      <c r="U12" s="123"/>
      <c r="V12" s="123"/>
      <c r="Y12" s="123"/>
      <c r="Z12" s="123"/>
      <c r="AA12" s="123"/>
      <c r="AB12" s="123"/>
      <c r="AC12" s="123"/>
      <c r="AD12" s="123"/>
      <c r="AE12" s="123"/>
      <c r="AF12" s="1" t="str">
        <f ca="1">CONCATENATE(AF4," MYP")</f>
        <v>0 MYP MYP</v>
      </c>
      <c r="AG12" s="123" t="s">
        <v>72</v>
      </c>
      <c r="AH12" s="123" t="s">
        <v>71</v>
      </c>
      <c r="AI12" s="1" t="str">
        <f ca="1">CONCATENATE(AI4," MYP")</f>
        <v>0 MYP MYP</v>
      </c>
    </row>
    <row r="13" spans="1:35" ht="32.25" customHeight="1" collapsed="1" x14ac:dyDescent="0.5">
      <c r="A13" s="136"/>
      <c r="B13" s="130" t="s">
        <v>61</v>
      </c>
      <c r="C13" s="129" t="s">
        <v>60</v>
      </c>
      <c r="D13" s="135" t="s">
        <v>70</v>
      </c>
      <c r="E13" s="134" t="s">
        <v>69</v>
      </c>
      <c r="F13" s="133" t="s">
        <v>68</v>
      </c>
      <c r="G13" s="129" t="s">
        <v>67</v>
      </c>
      <c r="H13" s="129" t="s">
        <v>66</v>
      </c>
      <c r="I13" s="132" t="s">
        <v>65</v>
      </c>
      <c r="J13" s="132" t="s">
        <v>64</v>
      </c>
      <c r="K13" s="132" t="s">
        <v>63</v>
      </c>
      <c r="L13" s="132" t="s">
        <v>62</v>
      </c>
      <c r="Q13" s="131" t="str">
        <f>G13</f>
        <v>FY18 P2 Proj</v>
      </c>
      <c r="R13" s="128" t="str">
        <f>CONCATENATE(R4," MYP")</f>
        <v>FY19 MYP</v>
      </c>
      <c r="S13" s="128" t="str">
        <f>CONCATENATE(S4," MYP")</f>
        <v>FY20 MYP</v>
      </c>
      <c r="T13" s="128" t="str">
        <f>CONCATENATE(T4," MYP")</f>
        <v>FY21 MYP</v>
      </c>
      <c r="U13" s="128" t="str">
        <f>CONCATENATE(U4," MYP")</f>
        <v>FY22 MYP</v>
      </c>
      <c r="V13" s="128"/>
      <c r="W13" s="130" t="s">
        <v>61</v>
      </c>
      <c r="X13" s="129" t="s">
        <v>60</v>
      </c>
      <c r="Y13" s="128" t="str">
        <f>CONCATENATE(Y4," MYP")</f>
        <v>FY18 MYP</v>
      </c>
      <c r="Z13" s="128" t="str">
        <f>CONCATENATE(Z4," MYP")</f>
        <v>FY19 MYP</v>
      </c>
      <c r="AA13" s="128" t="str">
        <f>CONCATENATE(AA4," MYP")</f>
        <v>FY20 MYP</v>
      </c>
      <c r="AB13" s="128" t="str">
        <f>CONCATENATE(AB4," MYP")</f>
        <v>FY21 MYP</v>
      </c>
      <c r="AC13" s="128" t="str">
        <f>CONCATENATE(AC4," MYP")</f>
        <v>FY22 MYP</v>
      </c>
      <c r="AD13" s="128"/>
      <c r="AE13" s="128"/>
      <c r="AF13" s="128" t="str">
        <f ca="1">CONCATENATE(AF4," MYP")</f>
        <v>0 MYP MYP</v>
      </c>
      <c r="AG13" s="128" t="str">
        <f>CONCATENATE(AG4," MYP")</f>
        <v>FY19 MYP</v>
      </c>
      <c r="AH13" s="128" t="str">
        <f>CONCATENATE(AH4," MYP")</f>
        <v>FY20 MYP</v>
      </c>
      <c r="AI13" s="128" t="str">
        <f ca="1">CONCATENATE(AI4," MYP")</f>
        <v>0 MYP MYP</v>
      </c>
    </row>
    <row r="14" spans="1:35" ht="4.5" customHeight="1" x14ac:dyDescent="0.35">
      <c r="D14" s="127"/>
      <c r="E14" s="126"/>
      <c r="F14" s="125"/>
      <c r="H14" s="123"/>
      <c r="I14" s="124"/>
      <c r="J14" s="123"/>
      <c r="K14" s="123"/>
      <c r="L14" s="123"/>
      <c r="Q14" s="123"/>
      <c r="R14" s="123"/>
      <c r="S14" s="123"/>
      <c r="T14" s="123"/>
      <c r="U14" s="123"/>
      <c r="V14" s="123"/>
      <c r="Y14" s="123"/>
      <c r="Z14" s="123"/>
      <c r="AA14" s="123"/>
      <c r="AB14" s="123"/>
      <c r="AC14" s="123"/>
      <c r="AD14" s="123"/>
      <c r="AE14" s="123"/>
      <c r="AG14" s="123"/>
      <c r="AH14" s="123"/>
    </row>
    <row r="15" spans="1:35" x14ac:dyDescent="0.35">
      <c r="A15" s="112" t="s">
        <v>59</v>
      </c>
      <c r="B15" s="111">
        <v>27899851</v>
      </c>
      <c r="C15" s="111">
        <v>28115568.5</v>
      </c>
      <c r="D15" s="94">
        <v>29266325.060000002</v>
      </c>
      <c r="E15" s="93">
        <v>29154000</v>
      </c>
      <c r="F15" s="92">
        <v>28729322.22682951</v>
      </c>
      <c r="G15" s="111">
        <v>28500827.234826751</v>
      </c>
      <c r="H15" s="2">
        <v>29199200</v>
      </c>
      <c r="I15" s="2">
        <v>30617520</v>
      </c>
      <c r="J15" s="2">
        <v>32286400</v>
      </c>
      <c r="K15" s="2">
        <v>33260610</v>
      </c>
      <c r="L15" s="2">
        <v>35414800</v>
      </c>
      <c r="Q15" s="2">
        <v>28500827.234826751</v>
      </c>
      <c r="R15" s="2">
        <v>30617520</v>
      </c>
      <c r="S15" s="2">
        <v>32286400</v>
      </c>
      <c r="T15" s="2">
        <v>33260610</v>
      </c>
      <c r="U15" s="2">
        <v>35414800</v>
      </c>
      <c r="V15" s="2"/>
      <c r="W15" s="111">
        <v>0</v>
      </c>
      <c r="X15" s="111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/>
      <c r="AE15" s="2"/>
      <c r="AF15" s="80"/>
      <c r="AG15" s="2">
        <v>31131963.091558691</v>
      </c>
      <c r="AH15" s="2">
        <v>32705225.603447296</v>
      </c>
      <c r="AI15" s="122"/>
    </row>
    <row r="16" spans="1:35" x14ac:dyDescent="0.35">
      <c r="A16" s="112" t="s">
        <v>58</v>
      </c>
      <c r="B16" s="111">
        <v>34184656.25</v>
      </c>
      <c r="C16" s="111">
        <v>35376010.75</v>
      </c>
      <c r="D16" s="94">
        <v>38330515.539999999</v>
      </c>
      <c r="E16" s="93">
        <v>38769120</v>
      </c>
      <c r="F16" s="92">
        <v>37030525.723353498</v>
      </c>
      <c r="G16" s="111">
        <v>37059255.788827799</v>
      </c>
      <c r="H16" s="2">
        <v>37326640</v>
      </c>
      <c r="I16" s="2">
        <v>40095000</v>
      </c>
      <c r="J16" s="2">
        <v>42973200</v>
      </c>
      <c r="K16" s="2">
        <v>45879680</v>
      </c>
      <c r="L16" s="2">
        <v>49465080</v>
      </c>
      <c r="Q16" s="2">
        <v>37059255.788827799</v>
      </c>
      <c r="R16" s="2">
        <v>40095000</v>
      </c>
      <c r="S16" s="2">
        <v>42973200</v>
      </c>
      <c r="T16" s="2">
        <v>45879680</v>
      </c>
      <c r="U16" s="2">
        <v>49465080</v>
      </c>
      <c r="V16" s="2"/>
      <c r="W16" s="111">
        <v>0</v>
      </c>
      <c r="X16" s="111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/>
      <c r="AE16" s="2"/>
      <c r="AF16" s="80"/>
      <c r="AG16" s="2">
        <v>42147632.736000583</v>
      </c>
      <c r="AH16" s="2">
        <v>45172050.940235071</v>
      </c>
    </row>
    <row r="17" spans="1:36" x14ac:dyDescent="0.35">
      <c r="A17" s="112" t="s">
        <v>57</v>
      </c>
      <c r="B17" s="111">
        <v>3111808.98</v>
      </c>
      <c r="C17" s="111">
        <v>2913453.75</v>
      </c>
      <c r="D17" s="94">
        <v>2984840.14</v>
      </c>
      <c r="E17" s="93">
        <v>2984840.14</v>
      </c>
      <c r="F17" s="92">
        <v>2782406.7127290559</v>
      </c>
      <c r="G17" s="111">
        <v>2961827.8632195597</v>
      </c>
      <c r="H17" s="2">
        <v>2984840.14</v>
      </c>
      <c r="I17" s="2">
        <v>3059461.1435000002</v>
      </c>
      <c r="J17" s="2">
        <v>3135947.6720874994</v>
      </c>
      <c r="K17" s="2">
        <v>3214346.3638896868</v>
      </c>
      <c r="L17" s="2">
        <v>3294705.0229869289</v>
      </c>
      <c r="Q17" s="2">
        <v>2961827.8632195597</v>
      </c>
      <c r="R17" s="2">
        <v>3059461.1435000002</v>
      </c>
      <c r="S17" s="2">
        <v>3135947.6720874994</v>
      </c>
      <c r="T17" s="2">
        <v>3214346.3638896868</v>
      </c>
      <c r="U17" s="2">
        <v>3294705.0229869289</v>
      </c>
      <c r="V17" s="2"/>
      <c r="W17" s="111">
        <v>0</v>
      </c>
      <c r="X17" s="111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/>
      <c r="AE17" s="2"/>
      <c r="AF17" s="80"/>
      <c r="AG17" s="2">
        <v>3335040</v>
      </c>
      <c r="AH17" s="2">
        <v>3418560</v>
      </c>
    </row>
    <row r="18" spans="1:36" x14ac:dyDescent="0.35">
      <c r="A18" s="112" t="s">
        <v>56</v>
      </c>
      <c r="B18" s="111">
        <v>5285480.83</v>
      </c>
      <c r="C18" s="111">
        <v>5109338.51</v>
      </c>
      <c r="D18" s="94">
        <v>5413002.1799999997</v>
      </c>
      <c r="E18" s="93">
        <v>5413002.1799999997</v>
      </c>
      <c r="F18" s="92">
        <v>4999974.5741292108</v>
      </c>
      <c r="G18" s="111">
        <v>5284981</v>
      </c>
      <c r="H18" s="2">
        <v>5413002.1799999997</v>
      </c>
      <c r="I18" s="2">
        <v>5013002.18</v>
      </c>
      <c r="J18" s="2">
        <v>5013002.18</v>
      </c>
      <c r="K18" s="2">
        <v>5013002.18</v>
      </c>
      <c r="L18" s="2">
        <v>5013002.18</v>
      </c>
      <c r="Q18" s="2">
        <v>5284981</v>
      </c>
      <c r="R18" s="2">
        <v>5013002.18</v>
      </c>
      <c r="S18" s="2">
        <v>5013002.18</v>
      </c>
      <c r="T18" s="2">
        <v>5013002.18</v>
      </c>
      <c r="U18" s="2">
        <v>5013002.18</v>
      </c>
      <c r="V18" s="2"/>
      <c r="W18" s="111">
        <v>0</v>
      </c>
      <c r="X18" s="111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/>
      <c r="AE18" s="2"/>
      <c r="AF18" s="80"/>
      <c r="AG18" s="2">
        <v>5467132.0200000005</v>
      </c>
      <c r="AH18" s="2">
        <v>5521803.3401999995</v>
      </c>
    </row>
    <row r="19" spans="1:36" x14ac:dyDescent="0.35">
      <c r="A19" s="112" t="s">
        <v>55</v>
      </c>
      <c r="B19" s="111">
        <v>-21519290.750000004</v>
      </c>
      <c r="C19" s="111">
        <v>-23228390.719999999</v>
      </c>
      <c r="D19" s="94">
        <v>-26647550.219999999</v>
      </c>
      <c r="E19" s="93">
        <v>-27090806.217999998</v>
      </c>
      <c r="F19" s="92">
        <v>-26965511</v>
      </c>
      <c r="G19" s="111">
        <v>-26228340.044004545</v>
      </c>
      <c r="H19" s="2">
        <v>-27782951.302000001</v>
      </c>
      <c r="I19" s="2">
        <v>-30732821.436343469</v>
      </c>
      <c r="J19" s="2">
        <v>-32978616.061648022</v>
      </c>
      <c r="K19" s="2">
        <v>-34686562.31194941</v>
      </c>
      <c r="L19" s="2">
        <v>-37251091.457885094</v>
      </c>
      <c r="Q19" s="2">
        <v>-18485955.577102948</v>
      </c>
      <c r="R19" s="2">
        <v>-23712147.636343472</v>
      </c>
      <c r="S19" s="2">
        <v>-25957942.261648025</v>
      </c>
      <c r="T19" s="2">
        <v>-27665888.511949409</v>
      </c>
      <c r="U19" s="2">
        <v>-30230417.657885086</v>
      </c>
      <c r="V19" s="2"/>
      <c r="W19" s="111">
        <v>-6697216.8300000001</v>
      </c>
      <c r="X19" s="111">
        <v>-6579642.5</v>
      </c>
      <c r="Y19" s="2">
        <v>-7742384.4669015966</v>
      </c>
      <c r="Z19" s="2">
        <v>-7020673.7999999998</v>
      </c>
      <c r="AA19" s="2">
        <v>-7020673.7999999998</v>
      </c>
      <c r="AB19" s="2">
        <v>-7020673.7999999998</v>
      </c>
      <c r="AC19" s="2">
        <v>-7020673.7999999998</v>
      </c>
      <c r="AD19" s="2"/>
      <c r="AE19" s="2"/>
      <c r="AF19" s="80"/>
      <c r="AG19" s="2">
        <v>-30238878.500835858</v>
      </c>
      <c r="AH19" s="2">
        <v>-32657787.615156647</v>
      </c>
    </row>
    <row r="20" spans="1:36" x14ac:dyDescent="0.35">
      <c r="A20" s="121" t="s">
        <v>54</v>
      </c>
      <c r="B20" s="117">
        <v>48962506.310000002</v>
      </c>
      <c r="C20" s="117">
        <v>48285980.790000007</v>
      </c>
      <c r="D20" s="120">
        <v>49347132.699999988</v>
      </c>
      <c r="E20" s="119">
        <v>49230156.101999998</v>
      </c>
      <c r="F20" s="118">
        <v>46576718.237041265</v>
      </c>
      <c r="G20" s="117">
        <v>47578551.842869565</v>
      </c>
      <c r="H20" s="116">
        <v>47140731.017999992</v>
      </c>
      <c r="I20" s="116">
        <v>48052161.887156539</v>
      </c>
      <c r="J20" s="116">
        <v>50429933.790439472</v>
      </c>
      <c r="K20" s="116">
        <v>52681076.231940292</v>
      </c>
      <c r="L20" s="116">
        <v>55936495.745101832</v>
      </c>
      <c r="M20" s="11"/>
      <c r="Q20" s="116">
        <v>55320936.309771165</v>
      </c>
      <c r="R20" s="116">
        <v>55072835.687156536</v>
      </c>
      <c r="S20" s="116">
        <v>57450607.590439469</v>
      </c>
      <c r="T20" s="116">
        <v>59701750.031940296</v>
      </c>
      <c r="U20" s="116">
        <v>62957169.545101836</v>
      </c>
      <c r="V20" s="116"/>
      <c r="W20" s="117">
        <v>-6697216.8300000001</v>
      </c>
      <c r="X20" s="117">
        <v>-6579642.5</v>
      </c>
      <c r="Y20" s="116">
        <v>-7742384.4669015966</v>
      </c>
      <c r="Z20" s="116">
        <v>-7020673.7999999998</v>
      </c>
      <c r="AA20" s="116">
        <v>-7020673.7999999998</v>
      </c>
      <c r="AB20" s="116">
        <v>-7020673.7999999998</v>
      </c>
      <c r="AC20" s="116">
        <v>-7020673.7999999998</v>
      </c>
      <c r="AD20" s="116"/>
      <c r="AE20" s="116"/>
      <c r="AF20" s="80"/>
      <c r="AG20" s="23">
        <v>51842889.346723415</v>
      </c>
      <c r="AH20" s="23">
        <v>54159852.268725723</v>
      </c>
    </row>
    <row r="21" spans="1:36" x14ac:dyDescent="0.35">
      <c r="A21" s="112" t="s">
        <v>53</v>
      </c>
      <c r="B21" s="111">
        <v>11451238</v>
      </c>
      <c r="C21" s="111">
        <v>11451238</v>
      </c>
      <c r="D21" s="94">
        <v>11451238</v>
      </c>
      <c r="E21" s="93">
        <v>11451238</v>
      </c>
      <c r="F21" s="92">
        <v>11451238</v>
      </c>
      <c r="G21" s="111">
        <v>11451238</v>
      </c>
      <c r="H21" s="2">
        <v>11451238</v>
      </c>
      <c r="I21" s="2">
        <v>11451238</v>
      </c>
      <c r="J21" s="2">
        <v>11451238</v>
      </c>
      <c r="K21" s="2">
        <v>11451238</v>
      </c>
      <c r="L21" s="2">
        <v>11451238</v>
      </c>
      <c r="Q21" s="2">
        <v>11451238</v>
      </c>
      <c r="R21" s="2">
        <v>11451238</v>
      </c>
      <c r="S21" s="2">
        <v>11451238</v>
      </c>
      <c r="T21" s="2">
        <v>11451238</v>
      </c>
      <c r="U21" s="2">
        <v>11451238</v>
      </c>
      <c r="V21" s="2"/>
      <c r="W21" s="111">
        <v>0</v>
      </c>
      <c r="X21" s="111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/>
      <c r="AE21" s="2"/>
      <c r="AF21" s="80"/>
      <c r="AG21" s="2">
        <v>11451238</v>
      </c>
      <c r="AH21" s="2">
        <v>11451238</v>
      </c>
    </row>
    <row r="22" spans="1:36" x14ac:dyDescent="0.35">
      <c r="A22" s="112" t="s">
        <v>52</v>
      </c>
      <c r="B22" s="111">
        <v>29127097.34</v>
      </c>
      <c r="C22" s="111">
        <v>29943087.34</v>
      </c>
      <c r="D22" s="94">
        <v>32783224.670000002</v>
      </c>
      <c r="E22" s="93">
        <v>32783224.670000002</v>
      </c>
      <c r="F22" s="92">
        <v>31933395.994385883</v>
      </c>
      <c r="G22" s="111">
        <v>31316319.408077683</v>
      </c>
      <c r="H22" s="2">
        <v>32783224.670000002</v>
      </c>
      <c r="I22" s="2">
        <v>33607351.469999999</v>
      </c>
      <c r="J22" s="2">
        <v>34828366.306000002</v>
      </c>
      <c r="K22" s="2">
        <v>36073801.438720003</v>
      </c>
      <c r="L22" s="2">
        <v>36704550.774094403</v>
      </c>
      <c r="Q22" s="2">
        <v>31316319.408077683</v>
      </c>
      <c r="R22" s="2">
        <v>33607351.469999999</v>
      </c>
      <c r="S22" s="2">
        <v>34828366.306000002</v>
      </c>
      <c r="T22" s="2">
        <v>36073801.438720003</v>
      </c>
      <c r="U22" s="2">
        <v>36704550.774094403</v>
      </c>
      <c r="V22" s="2"/>
      <c r="W22" s="111">
        <v>0</v>
      </c>
      <c r="X22" s="111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/>
      <c r="AE22" s="2"/>
      <c r="AF22" s="80"/>
      <c r="AG22" s="2">
        <v>36161183.625</v>
      </c>
      <c r="AH22" s="2">
        <v>37065213.215624996</v>
      </c>
    </row>
    <row r="23" spans="1:36" x14ac:dyDescent="0.35">
      <c r="A23" s="112" t="s">
        <v>51</v>
      </c>
      <c r="B23" s="111">
        <v>13905474.699999999</v>
      </c>
      <c r="C23" s="111">
        <v>13806723.200000001</v>
      </c>
      <c r="D23" s="94">
        <v>12872242.27</v>
      </c>
      <c r="E23" s="93">
        <v>12872242.27</v>
      </c>
      <c r="F23" s="92">
        <v>12842931.187896704</v>
      </c>
      <c r="G23" s="111">
        <v>13393466.747650575</v>
      </c>
      <c r="H23" s="2">
        <v>12872242.27</v>
      </c>
      <c r="I23" s="2">
        <v>12924201.469999999</v>
      </c>
      <c r="J23" s="2">
        <v>12977199.854</v>
      </c>
      <c r="K23" s="2">
        <v>13031258.20568</v>
      </c>
      <c r="L23" s="2">
        <v>13086397.724393599</v>
      </c>
      <c r="Q23" s="2">
        <v>3729994.8089607931</v>
      </c>
      <c r="R23" s="2">
        <v>3589259.27</v>
      </c>
      <c r="S23" s="2">
        <v>3589259.27</v>
      </c>
      <c r="T23" s="2">
        <v>3589259.27</v>
      </c>
      <c r="U23" s="2">
        <v>3589259.27</v>
      </c>
      <c r="V23" s="2"/>
      <c r="W23" s="111">
        <v>9800055.2800000012</v>
      </c>
      <c r="X23" s="111">
        <v>9830519.7100000009</v>
      </c>
      <c r="Y23" s="2">
        <v>9663471.9386897814</v>
      </c>
      <c r="Z23" s="2">
        <v>9334942.1999999993</v>
      </c>
      <c r="AA23" s="2">
        <v>9387940.5840000007</v>
      </c>
      <c r="AB23" s="2">
        <v>9441998.9356800001</v>
      </c>
      <c r="AC23" s="2">
        <v>9497138.4543935992</v>
      </c>
      <c r="AD23" s="2"/>
      <c r="AE23" s="2"/>
      <c r="AF23" s="80"/>
      <c r="AG23" s="2">
        <v>12846228.439999999</v>
      </c>
      <c r="AH23" s="2">
        <v>13012185.2612</v>
      </c>
    </row>
    <row r="24" spans="1:36" ht="15" thickBot="1" x14ac:dyDescent="0.4">
      <c r="A24" s="114" t="s">
        <v>50</v>
      </c>
      <c r="B24" s="113">
        <v>103446316.35000001</v>
      </c>
      <c r="C24" s="113">
        <v>103487029.33000001</v>
      </c>
      <c r="D24" s="90">
        <v>106453837.63999999</v>
      </c>
      <c r="E24" s="89">
        <v>106336861.042</v>
      </c>
      <c r="F24" s="88">
        <v>102804283.41932385</v>
      </c>
      <c r="G24" s="113">
        <v>103739575.99859783</v>
      </c>
      <c r="H24" s="85">
        <v>104247435.95799999</v>
      </c>
      <c r="I24" s="85">
        <v>106034952.82715654</v>
      </c>
      <c r="J24" s="85">
        <v>109686737.95043948</v>
      </c>
      <c r="K24" s="85">
        <v>113237373.87634028</v>
      </c>
      <c r="L24" s="85">
        <v>117178682.24358985</v>
      </c>
      <c r="M24" s="11"/>
      <c r="Q24" s="85">
        <v>101818488.52680965</v>
      </c>
      <c r="R24" s="85">
        <v>103720684.42715652</v>
      </c>
      <c r="S24" s="85">
        <v>107319471.16643946</v>
      </c>
      <c r="T24" s="85">
        <v>110816048.74066029</v>
      </c>
      <c r="U24" s="85">
        <v>114702217.58919623</v>
      </c>
      <c r="V24" s="86"/>
      <c r="W24" s="113">
        <v>3102838.4500000011</v>
      </c>
      <c r="X24" s="113">
        <v>3250877.2100000009</v>
      </c>
      <c r="Y24" s="85">
        <v>1921087.4717881847</v>
      </c>
      <c r="Z24" s="85">
        <v>2314268.3999999994</v>
      </c>
      <c r="AA24" s="85">
        <v>2367266.7840000009</v>
      </c>
      <c r="AB24" s="85">
        <v>2421325.1356800003</v>
      </c>
      <c r="AC24" s="85">
        <v>2476464.6543935994</v>
      </c>
      <c r="AD24" s="86"/>
      <c r="AE24" s="86"/>
      <c r="AF24" s="80"/>
      <c r="AG24" s="85">
        <v>112301539.41172341</v>
      </c>
      <c r="AH24" s="85">
        <v>115688488.74555071</v>
      </c>
      <c r="AJ24" s="11"/>
    </row>
    <row r="25" spans="1:36" ht="15" thickTop="1" x14ac:dyDescent="0.35">
      <c r="A25" s="112"/>
      <c r="B25" s="111"/>
      <c r="C25" s="111"/>
      <c r="D25" s="94"/>
      <c r="E25" s="93"/>
      <c r="F25" s="92"/>
      <c r="G25" s="111"/>
      <c r="H25" s="2"/>
      <c r="I25" s="2"/>
      <c r="J25" s="2"/>
      <c r="K25" s="2"/>
      <c r="L25" s="2"/>
      <c r="Q25" s="2"/>
      <c r="R25" s="2"/>
      <c r="S25" s="2"/>
      <c r="T25" s="2"/>
      <c r="U25" s="2"/>
      <c r="V25" s="2"/>
      <c r="W25" s="111"/>
      <c r="X25" s="111"/>
      <c r="Y25" s="2"/>
      <c r="Z25" s="2"/>
      <c r="AA25" s="2"/>
      <c r="AB25" s="2"/>
      <c r="AC25" s="2"/>
      <c r="AD25" s="2"/>
      <c r="AE25" s="2"/>
      <c r="AF25" s="80"/>
      <c r="AJ25" s="11"/>
    </row>
    <row r="26" spans="1:36" x14ac:dyDescent="0.35">
      <c r="A26" s="112" t="s">
        <v>49</v>
      </c>
      <c r="B26" s="111">
        <v>44255765.459999993</v>
      </c>
      <c r="C26" s="111">
        <v>43466491.580000006</v>
      </c>
      <c r="D26" s="94">
        <v>47509113.900000006</v>
      </c>
      <c r="E26" s="93">
        <v>47376677.799999997</v>
      </c>
      <c r="F26" s="92">
        <v>45303675.488545619</v>
      </c>
      <c r="G26" s="111">
        <v>45099751.740644433</v>
      </c>
      <c r="H26" s="2">
        <v>47514156.600000009</v>
      </c>
      <c r="I26" s="2">
        <v>47689568.788114324</v>
      </c>
      <c r="J26" s="2">
        <v>47176743.938881457</v>
      </c>
      <c r="K26" s="2">
        <v>48297781.716136098</v>
      </c>
      <c r="L26" s="2">
        <v>49438590.997861937</v>
      </c>
      <c r="Q26" s="2">
        <v>43918332.030644432</v>
      </c>
      <c r="R26" s="2">
        <v>46588113.41611433</v>
      </c>
      <c r="S26" s="2">
        <v>46070042.245841473</v>
      </c>
      <c r="T26" s="2">
        <v>47185728.775635302</v>
      </c>
      <c r="U26" s="2">
        <v>48326538.057361148</v>
      </c>
      <c r="V26" s="2"/>
      <c r="W26" s="111">
        <v>1340525.6000000001</v>
      </c>
      <c r="X26" s="111">
        <v>1229427.1000000001</v>
      </c>
      <c r="Y26" s="2">
        <v>1181419.71</v>
      </c>
      <c r="Z26" s="2">
        <v>1101455.372</v>
      </c>
      <c r="AA26" s="2">
        <v>1106701.69304</v>
      </c>
      <c r="AB26" s="2">
        <v>1112052.9405008</v>
      </c>
      <c r="AC26" s="2">
        <v>1112052.9405008</v>
      </c>
      <c r="AD26" s="2"/>
      <c r="AE26" s="2"/>
      <c r="AF26" s="80"/>
      <c r="AG26" s="2">
        <v>48731075.75172662</v>
      </c>
      <c r="AH26" s="2">
        <v>50443205.776778415</v>
      </c>
      <c r="AJ26" s="11"/>
    </row>
    <row r="27" spans="1:36" x14ac:dyDescent="0.35">
      <c r="A27" s="112" t="s">
        <v>48</v>
      </c>
      <c r="B27" s="111">
        <v>16288759.120000001</v>
      </c>
      <c r="C27" s="111">
        <v>12740428.759999998</v>
      </c>
      <c r="D27" s="94">
        <v>15662953.129999999</v>
      </c>
      <c r="E27" s="93">
        <v>15549960.95655</v>
      </c>
      <c r="F27" s="92">
        <v>15847044.645817116</v>
      </c>
      <c r="G27" s="111">
        <v>14717339.737476096</v>
      </c>
      <c r="H27" s="2">
        <v>15754265.082550004</v>
      </c>
      <c r="I27" s="2">
        <v>17655335.575810958</v>
      </c>
      <c r="J27" s="2">
        <v>15414479.356765563</v>
      </c>
      <c r="K27" s="2">
        <v>15810923.053279014</v>
      </c>
      <c r="L27" s="2">
        <v>16228675.563913008</v>
      </c>
      <c r="Q27" s="2">
        <v>14584704.108636094</v>
      </c>
      <c r="R27" s="2">
        <v>17527805.908390958</v>
      </c>
      <c r="S27" s="2">
        <v>15284877.392534768</v>
      </c>
      <c r="T27" s="2">
        <v>15679207.346301192</v>
      </c>
      <c r="U27" s="2">
        <v>16096959.856935186</v>
      </c>
      <c r="V27" s="2"/>
      <c r="W27" s="111">
        <v>168571.78</v>
      </c>
      <c r="X27" s="111">
        <v>147338.59999999998</v>
      </c>
      <c r="Y27" s="2">
        <v>132635.62884000002</v>
      </c>
      <c r="Z27" s="2">
        <v>127529.66741999838</v>
      </c>
      <c r="AA27" s="2">
        <v>129601.96423079664</v>
      </c>
      <c r="AB27" s="2">
        <v>131715.70697782104</v>
      </c>
      <c r="AC27" s="2">
        <v>131715.70697782104</v>
      </c>
      <c r="AD27" s="2"/>
      <c r="AE27" s="2"/>
      <c r="AF27" s="80"/>
      <c r="AG27" s="2">
        <v>16168964.498182014</v>
      </c>
      <c r="AH27" s="2">
        <v>16742457.668935377</v>
      </c>
      <c r="AJ27" s="11"/>
    </row>
    <row r="28" spans="1:36" ht="15" thickBot="1" x14ac:dyDescent="0.4">
      <c r="A28" s="114" t="s">
        <v>47</v>
      </c>
      <c r="B28" s="113">
        <v>60544524.579999998</v>
      </c>
      <c r="C28" s="113">
        <v>56206920.340000004</v>
      </c>
      <c r="D28" s="90">
        <v>63172067.030000001</v>
      </c>
      <c r="E28" s="89">
        <v>62926638.756549999</v>
      </c>
      <c r="F28" s="88">
        <v>61150720.134362735</v>
      </c>
      <c r="G28" s="113">
        <v>59817091.478120528</v>
      </c>
      <c r="H28" s="85">
        <v>63268421.682550013</v>
      </c>
      <c r="I28" s="85">
        <v>65344904.363925278</v>
      </c>
      <c r="J28" s="85">
        <v>62591223.295647018</v>
      </c>
      <c r="K28" s="85">
        <v>64108704.76941511</v>
      </c>
      <c r="L28" s="85">
        <v>65667266.561774947</v>
      </c>
      <c r="Q28" s="85">
        <v>58503036.139280528</v>
      </c>
      <c r="R28" s="85">
        <v>64115919.324505284</v>
      </c>
      <c r="S28" s="85">
        <v>61354919.638376243</v>
      </c>
      <c r="T28" s="85">
        <v>62864936.121936493</v>
      </c>
      <c r="U28" s="85">
        <v>64423497.914296336</v>
      </c>
      <c r="V28" s="86"/>
      <c r="W28" s="113">
        <v>1509097.3800000001</v>
      </c>
      <c r="X28" s="113">
        <v>1376765.7000000002</v>
      </c>
      <c r="Y28" s="85">
        <v>1314055.3388399999</v>
      </c>
      <c r="Z28" s="85">
        <v>1228985.0394199984</v>
      </c>
      <c r="AA28" s="85">
        <v>1236303.6572707966</v>
      </c>
      <c r="AB28" s="85">
        <v>1243768.647478621</v>
      </c>
      <c r="AC28" s="85">
        <v>1243768.647478621</v>
      </c>
      <c r="AD28" s="86"/>
      <c r="AE28" s="86"/>
      <c r="AF28" s="80"/>
      <c r="AG28" s="85">
        <v>64900040.249908634</v>
      </c>
      <c r="AH28" s="85">
        <v>67185663.445713788</v>
      </c>
      <c r="AJ28" s="11"/>
    </row>
    <row r="29" spans="1:36" ht="15" thickTop="1" x14ac:dyDescent="0.35">
      <c r="A29" s="110"/>
      <c r="B29" s="106"/>
      <c r="C29" s="106"/>
      <c r="D29" s="94"/>
      <c r="E29" s="93"/>
      <c r="F29" s="92"/>
      <c r="G29" s="106"/>
      <c r="H29" s="2"/>
      <c r="I29" s="2"/>
      <c r="J29" s="2"/>
      <c r="K29" s="2"/>
      <c r="L29" s="2"/>
      <c r="Q29" s="2"/>
      <c r="R29" s="2"/>
      <c r="S29" s="2"/>
      <c r="T29" s="2"/>
      <c r="U29" s="2"/>
      <c r="V29" s="2"/>
      <c r="W29" s="106"/>
      <c r="X29" s="106"/>
      <c r="Y29" s="2"/>
      <c r="Z29" s="2"/>
      <c r="AA29" s="2"/>
      <c r="AB29" s="2"/>
      <c r="AC29" s="2"/>
      <c r="AD29" s="2"/>
      <c r="AE29" s="2"/>
      <c r="AF29" s="80"/>
      <c r="AJ29" s="11"/>
    </row>
    <row r="30" spans="1:36" x14ac:dyDescent="0.35">
      <c r="A30" s="112" t="s">
        <v>46</v>
      </c>
      <c r="B30" s="115">
        <v>22713261.730000004</v>
      </c>
      <c r="C30" s="115">
        <v>25821728.440000009</v>
      </c>
      <c r="D30" s="94">
        <v>26834233.59</v>
      </c>
      <c r="E30" s="93">
        <v>26928491.612599999</v>
      </c>
      <c r="F30" s="92">
        <v>24941561.969969757</v>
      </c>
      <c r="G30" s="115">
        <v>24058455.593190368</v>
      </c>
      <c r="H30" s="2">
        <v>26978491.712599996</v>
      </c>
      <c r="I30" s="2">
        <v>25924710.086325377</v>
      </c>
      <c r="J30" s="2">
        <v>26505063.709946886</v>
      </c>
      <c r="K30" s="2">
        <v>27990113.691617705</v>
      </c>
      <c r="L30" s="2">
        <v>29790456.181683727</v>
      </c>
      <c r="Q30" s="2">
        <v>23479510.714850254</v>
      </c>
      <c r="R30" s="2">
        <v>24839452.702925373</v>
      </c>
      <c r="S30" s="2">
        <v>25401458.836478889</v>
      </c>
      <c r="T30" s="2">
        <v>26867794.378280334</v>
      </c>
      <c r="U30" s="2">
        <v>28649048.139679611</v>
      </c>
      <c r="V30" s="2"/>
      <c r="W30" s="115">
        <v>1254583.8300000005</v>
      </c>
      <c r="X30" s="115">
        <v>1554831.3899999987</v>
      </c>
      <c r="Y30" s="2">
        <v>578944.87834011926</v>
      </c>
      <c r="Z30" s="2">
        <v>1085257.3833999999</v>
      </c>
      <c r="AA30" s="2">
        <v>1103604.873468</v>
      </c>
      <c r="AB30" s="2">
        <v>1122319.31333736</v>
      </c>
      <c r="AC30" s="2">
        <v>1141408.0420041073</v>
      </c>
      <c r="AD30" s="2"/>
      <c r="AE30" s="2"/>
      <c r="AF30" s="80"/>
      <c r="AG30" s="2">
        <v>28791696.94327338</v>
      </c>
      <c r="AH30" s="2">
        <v>27856951.172200002</v>
      </c>
      <c r="AJ30" s="11"/>
    </row>
    <row r="31" spans="1:36" x14ac:dyDescent="0.35">
      <c r="A31" s="112" t="s">
        <v>45</v>
      </c>
      <c r="B31" s="111">
        <v>-619508.75</v>
      </c>
      <c r="C31" s="111">
        <v>-1313192.73</v>
      </c>
      <c r="D31" s="94">
        <v>-286415.18</v>
      </c>
      <c r="E31" s="93">
        <v>-186415</v>
      </c>
      <c r="F31" s="92">
        <v>-183948.18</v>
      </c>
      <c r="G31" s="111">
        <v>-286415</v>
      </c>
      <c r="H31" s="2">
        <v>-286415.27899999998</v>
      </c>
      <c r="I31" s="2">
        <v>-186415.27899999998</v>
      </c>
      <c r="J31" s="2">
        <v>-186415.27899999998</v>
      </c>
      <c r="K31" s="2">
        <v>-186415.27899999998</v>
      </c>
      <c r="L31" s="2">
        <v>-186415.27899999998</v>
      </c>
      <c r="Q31" s="2">
        <v>-286415</v>
      </c>
      <c r="R31" s="2">
        <v>-186415.27899999998</v>
      </c>
      <c r="S31" s="2">
        <v>-186415.27899999998</v>
      </c>
      <c r="T31" s="2">
        <v>-186415.27899999998</v>
      </c>
      <c r="U31" s="2">
        <v>-186415.27899999998</v>
      </c>
      <c r="V31" s="2"/>
      <c r="W31" s="111">
        <v>0</v>
      </c>
      <c r="X31" s="111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/>
      <c r="AE31" s="2"/>
      <c r="AF31" s="80"/>
      <c r="AG31" s="2">
        <v>-292143.3</v>
      </c>
      <c r="AH31" s="2">
        <v>-299446.88249999995</v>
      </c>
      <c r="AJ31" s="11"/>
    </row>
    <row r="32" spans="1:36" x14ac:dyDescent="0.35">
      <c r="A32" s="112" t="s">
        <v>44</v>
      </c>
      <c r="B32" s="111">
        <v>4199713.1900000004</v>
      </c>
      <c r="C32" s="111">
        <v>4385302.59</v>
      </c>
      <c r="D32" s="94">
        <v>4754730</v>
      </c>
      <c r="E32" s="93">
        <v>4754730</v>
      </c>
      <c r="F32" s="92">
        <v>4862025.3030263362</v>
      </c>
      <c r="G32" s="111">
        <v>5099097.7326237094</v>
      </c>
      <c r="H32" s="2">
        <v>4754730</v>
      </c>
      <c r="I32" s="2">
        <v>4873598.25</v>
      </c>
      <c r="J32" s="2">
        <v>4995438.2062499989</v>
      </c>
      <c r="K32" s="2">
        <v>5120324.1614062488</v>
      </c>
      <c r="L32" s="2">
        <v>5248332.2654414047</v>
      </c>
      <c r="Q32" s="2">
        <v>5099097.7326237094</v>
      </c>
      <c r="R32" s="2">
        <v>4873598.25</v>
      </c>
      <c r="S32" s="2">
        <v>4995438.2062499989</v>
      </c>
      <c r="T32" s="2">
        <v>5120324.1614062488</v>
      </c>
      <c r="U32" s="2">
        <v>5248332.2654414047</v>
      </c>
      <c r="V32" s="2"/>
      <c r="W32" s="111">
        <v>0</v>
      </c>
      <c r="X32" s="111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/>
      <c r="AE32" s="2"/>
      <c r="AF32" s="80"/>
      <c r="AG32" s="2">
        <v>4873598.25</v>
      </c>
      <c r="AH32" s="2">
        <v>4995438.2062499998</v>
      </c>
    </row>
    <row r="33" spans="1:34" x14ac:dyDescent="0.35">
      <c r="A33" s="112" t="s">
        <v>43</v>
      </c>
      <c r="B33" s="111">
        <v>7542865.5800000001</v>
      </c>
      <c r="C33" s="111">
        <v>8250260.4400000004</v>
      </c>
      <c r="D33" s="94">
        <v>8778019</v>
      </c>
      <c r="E33" s="93">
        <v>8778019</v>
      </c>
      <c r="F33" s="92">
        <v>8778019</v>
      </c>
      <c r="G33" s="111">
        <v>8778019</v>
      </c>
      <c r="H33" s="2">
        <v>8778019</v>
      </c>
      <c r="I33" s="2">
        <v>9424601.1900000013</v>
      </c>
      <c r="J33" s="2">
        <v>9700670.2019000016</v>
      </c>
      <c r="K33" s="2">
        <v>9987091.0539190024</v>
      </c>
      <c r="L33" s="2">
        <v>10284346.821958194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/>
      <c r="W33" s="111">
        <v>7542865.5800000001</v>
      </c>
      <c r="X33" s="111">
        <v>8250260.4400000004</v>
      </c>
      <c r="Y33" s="2">
        <v>8778019</v>
      </c>
      <c r="Z33" s="2">
        <v>9424601.1900000013</v>
      </c>
      <c r="AA33" s="2">
        <v>9700670.2019000016</v>
      </c>
      <c r="AB33" s="2">
        <v>9987091.0539190024</v>
      </c>
      <c r="AC33" s="2">
        <v>10284346.821958194</v>
      </c>
      <c r="AD33" s="2"/>
      <c r="AE33" s="2"/>
      <c r="AF33" s="80"/>
      <c r="AG33" s="2">
        <v>9330561</v>
      </c>
      <c r="AH33" s="2">
        <v>9330561</v>
      </c>
    </row>
    <row r="34" spans="1:34" x14ac:dyDescent="0.35">
      <c r="A34" s="112" t="s">
        <v>42</v>
      </c>
      <c r="B34" s="111">
        <v>5775006.4399999995</v>
      </c>
      <c r="C34" s="111">
        <v>6238730.9700000007</v>
      </c>
      <c r="D34" s="94">
        <v>6387189.4100000001</v>
      </c>
      <c r="E34" s="93">
        <v>6388344.6743072793</v>
      </c>
      <c r="F34" s="92">
        <v>6435308.8599999994</v>
      </c>
      <c r="G34" s="111">
        <v>6278670.7567526288</v>
      </c>
      <c r="H34" s="2">
        <v>6388344.6743072793</v>
      </c>
      <c r="I34" s="2">
        <v>6271896.7772868164</v>
      </c>
      <c r="J34" s="2">
        <v>6149807.9921689546</v>
      </c>
      <c r="K34" s="2">
        <v>6024380.0596500207</v>
      </c>
      <c r="L34" s="2">
        <v>5918125.0099534895</v>
      </c>
      <c r="Q34" s="2">
        <v>2401933.8967526294</v>
      </c>
      <c r="R34" s="2">
        <v>2557403.810000001</v>
      </c>
      <c r="S34" s="2">
        <v>2605294.0952000013</v>
      </c>
      <c r="T34" s="2">
        <v>2654142.1861040015</v>
      </c>
      <c r="U34" s="2">
        <v>2703967.2388260816</v>
      </c>
      <c r="V34" s="2"/>
      <c r="W34" s="111">
        <v>3614051.44</v>
      </c>
      <c r="X34" s="111">
        <v>4051567.31</v>
      </c>
      <c r="Y34" s="2">
        <v>3876736.86</v>
      </c>
      <c r="Z34" s="2">
        <v>3714492.9672868154</v>
      </c>
      <c r="AA34" s="2">
        <v>3544513.8969689533</v>
      </c>
      <c r="AB34" s="2">
        <v>3370237.8735460187</v>
      </c>
      <c r="AC34" s="2">
        <v>3214157.7711274074</v>
      </c>
      <c r="AD34" s="2"/>
      <c r="AE34" s="2"/>
      <c r="AF34" s="80"/>
      <c r="AG34" s="2">
        <v>7067824.3315127324</v>
      </c>
      <c r="AH34" s="2">
        <v>6920045.9447920192</v>
      </c>
    </row>
    <row r="35" spans="1:34" ht="15" thickBot="1" x14ac:dyDescent="0.4">
      <c r="A35" s="114" t="s">
        <v>41</v>
      </c>
      <c r="B35" s="113">
        <v>100155862.77000001</v>
      </c>
      <c r="C35" s="113">
        <v>99589750.050000012</v>
      </c>
      <c r="D35" s="90">
        <v>109639823.84999999</v>
      </c>
      <c r="E35" s="89">
        <v>109589809.04345727</v>
      </c>
      <c r="F35" s="88">
        <v>105983687.08735883</v>
      </c>
      <c r="G35" s="113">
        <v>103744919.56068724</v>
      </c>
      <c r="H35" s="85">
        <v>109881591.79045728</v>
      </c>
      <c r="I35" s="85">
        <v>111653295.38853747</v>
      </c>
      <c r="J35" s="85">
        <v>109755788.12691286</v>
      </c>
      <c r="K35" s="85">
        <v>113044198.45700809</v>
      </c>
      <c r="L35" s="85">
        <v>116722111.56181176</v>
      </c>
      <c r="Q35" s="85">
        <v>89197163.483507127</v>
      </c>
      <c r="R35" s="85">
        <v>96199958.808430657</v>
      </c>
      <c r="S35" s="85">
        <v>94170695.497305125</v>
      </c>
      <c r="T35" s="85">
        <v>97320781.568727076</v>
      </c>
      <c r="U35" s="85">
        <v>100838430.27924344</v>
      </c>
      <c r="V35" s="86"/>
      <c r="W35" s="113">
        <v>13920598.23</v>
      </c>
      <c r="X35" s="113">
        <v>15233424.84</v>
      </c>
      <c r="Y35" s="85">
        <v>14547756.077180119</v>
      </c>
      <c r="Z35" s="85">
        <v>15453336.580106817</v>
      </c>
      <c r="AA35" s="85">
        <v>15585092.629607752</v>
      </c>
      <c r="AB35" s="85">
        <v>15723416.888281003</v>
      </c>
      <c r="AC35" s="85">
        <v>15883681.282568328</v>
      </c>
      <c r="AD35" s="86"/>
      <c r="AE35" s="86"/>
      <c r="AF35" s="80"/>
      <c r="AG35" s="85">
        <v>114671577.47469476</v>
      </c>
      <c r="AH35" s="85">
        <v>115989212.8864558</v>
      </c>
    </row>
    <row r="36" spans="1:34" ht="15" thickTop="1" x14ac:dyDescent="0.35">
      <c r="A36" s="112"/>
      <c r="B36" s="111"/>
      <c r="C36" s="111"/>
      <c r="D36" s="94"/>
      <c r="E36" s="93"/>
      <c r="F36" s="92"/>
      <c r="G36" s="111"/>
      <c r="H36" s="2"/>
      <c r="I36" s="2"/>
      <c r="J36" s="2"/>
      <c r="K36" s="2"/>
      <c r="L36" s="2"/>
      <c r="Q36" s="2"/>
      <c r="R36" s="2"/>
      <c r="S36" s="2"/>
      <c r="T36" s="2"/>
      <c r="U36" s="2"/>
      <c r="V36" s="2"/>
      <c r="W36" s="111"/>
      <c r="X36" s="111"/>
      <c r="Y36" s="2"/>
      <c r="Z36" s="2"/>
      <c r="AA36" s="2"/>
      <c r="AB36" s="2"/>
      <c r="AC36" s="2"/>
      <c r="AD36" s="2"/>
      <c r="AE36" s="2"/>
      <c r="AF36" s="80"/>
    </row>
    <row r="37" spans="1:34" x14ac:dyDescent="0.35">
      <c r="A37" s="110" t="s">
        <v>40</v>
      </c>
      <c r="B37" s="106">
        <v>3290453.5799999982</v>
      </c>
      <c r="C37" s="106">
        <v>3897279.2800000012</v>
      </c>
      <c r="D37" s="109">
        <v>-3185986.2100000083</v>
      </c>
      <c r="E37" s="108">
        <v>-3252948.001457274</v>
      </c>
      <c r="F37" s="107">
        <v>-3179403.6680349857</v>
      </c>
      <c r="G37" s="106">
        <v>-5343.5620894134045</v>
      </c>
      <c r="H37" s="23">
        <v>-5634155.8324572891</v>
      </c>
      <c r="I37" s="23">
        <v>-5618342.5613809228</v>
      </c>
      <c r="J37" s="23">
        <v>-69050.176473379135</v>
      </c>
      <c r="K37" s="23">
        <v>193175.41933219135</v>
      </c>
      <c r="L37" s="23">
        <v>456570.68177808821</v>
      </c>
      <c r="N37" s="11">
        <f>G37-F37</f>
        <v>3174060.1059455723</v>
      </c>
      <c r="Q37" s="23">
        <v>12621325.043302521</v>
      </c>
      <c r="R37" s="23">
        <v>7520725.6187258661</v>
      </c>
      <c r="S37" s="23">
        <v>13148775.669134334</v>
      </c>
      <c r="T37" s="23">
        <v>13495267.171933219</v>
      </c>
      <c r="U37" s="23">
        <v>13863787.309952796</v>
      </c>
      <c r="V37" s="23"/>
      <c r="W37" s="106">
        <v>-10817759.779999999</v>
      </c>
      <c r="X37" s="106">
        <v>-11982547.629999999</v>
      </c>
      <c r="Y37" s="23">
        <v>-12626668.605391935</v>
      </c>
      <c r="Z37" s="23">
        <v>-13139068.180106819</v>
      </c>
      <c r="AA37" s="23">
        <v>-13217825.84560775</v>
      </c>
      <c r="AB37" s="23">
        <v>-13302091.752601001</v>
      </c>
      <c r="AC37" s="23">
        <v>-13407216.62817473</v>
      </c>
      <c r="AD37" s="23"/>
      <c r="AE37" s="23"/>
      <c r="AF37" s="80"/>
      <c r="AG37" s="23">
        <v>-2370038.0629713535</v>
      </c>
      <c r="AH37" s="23">
        <v>-300724.14090509713</v>
      </c>
    </row>
    <row r="38" spans="1:34" x14ac:dyDescent="0.35">
      <c r="A38" s="110"/>
      <c r="B38" s="106"/>
      <c r="C38" s="106"/>
      <c r="D38" s="109"/>
      <c r="E38" s="108"/>
      <c r="F38" s="107"/>
      <c r="G38" s="106"/>
      <c r="H38" s="23"/>
      <c r="I38" s="23"/>
      <c r="J38" s="23"/>
      <c r="K38" s="23"/>
      <c r="L38" s="23"/>
      <c r="Q38" s="23"/>
      <c r="R38" s="23"/>
      <c r="S38" s="23"/>
      <c r="T38" s="23"/>
      <c r="U38" s="23"/>
      <c r="V38" s="23"/>
      <c r="W38" s="106"/>
      <c r="X38" s="106"/>
      <c r="Y38" s="23"/>
      <c r="Z38" s="23"/>
      <c r="AA38" s="23"/>
      <c r="AB38" s="23"/>
      <c r="AC38" s="23"/>
      <c r="AD38" s="23"/>
      <c r="AE38" s="23"/>
      <c r="AF38" s="80"/>
    </row>
    <row r="39" spans="1:34" hidden="1" x14ac:dyDescent="0.35">
      <c r="A39" s="110"/>
      <c r="B39" s="106"/>
      <c r="C39" s="106"/>
      <c r="D39" s="109"/>
      <c r="E39" s="108"/>
      <c r="F39" s="107"/>
      <c r="G39" s="106"/>
      <c r="H39" s="23"/>
      <c r="I39" s="23"/>
      <c r="J39" s="23"/>
      <c r="K39" s="23"/>
      <c r="L39" s="23"/>
      <c r="Q39" s="23"/>
      <c r="R39" s="23"/>
      <c r="S39" s="23"/>
      <c r="T39" s="23"/>
      <c r="U39" s="23"/>
      <c r="V39" s="23"/>
      <c r="W39" s="106"/>
      <c r="X39" s="106"/>
      <c r="Y39" s="23"/>
      <c r="Z39" s="23"/>
      <c r="AA39" s="23"/>
      <c r="AB39" s="23"/>
      <c r="AC39" s="23"/>
      <c r="AD39" s="23"/>
      <c r="AE39" s="23"/>
      <c r="AF39" s="80"/>
    </row>
    <row r="40" spans="1:34" x14ac:dyDescent="0.35">
      <c r="A40" s="110"/>
      <c r="B40" s="106"/>
      <c r="C40" s="106"/>
      <c r="D40" s="109"/>
      <c r="E40" s="108"/>
      <c r="F40" s="107"/>
      <c r="G40" s="106"/>
      <c r="H40" s="23"/>
      <c r="I40" s="23"/>
      <c r="J40" s="23"/>
      <c r="K40" s="23"/>
      <c r="L40" s="23"/>
      <c r="Q40" s="23"/>
      <c r="R40" s="23"/>
      <c r="S40" s="23"/>
      <c r="T40" s="23"/>
      <c r="U40" s="23"/>
      <c r="V40" s="23"/>
      <c r="W40" s="106"/>
      <c r="X40" s="106"/>
      <c r="Y40" s="23"/>
      <c r="Z40" s="23"/>
      <c r="AA40" s="23"/>
      <c r="AB40" s="23"/>
      <c r="AC40" s="23"/>
      <c r="AD40" s="23"/>
      <c r="AE40" s="23"/>
      <c r="AF40" s="80"/>
    </row>
    <row r="41" spans="1:34" x14ac:dyDescent="0.35">
      <c r="A41" s="105" t="s">
        <v>39</v>
      </c>
      <c r="B41" s="101">
        <v>0</v>
      </c>
      <c r="C41" s="101">
        <v>0</v>
      </c>
      <c r="D41" s="104">
        <v>4760000</v>
      </c>
      <c r="E41" s="103">
        <v>3200000</v>
      </c>
      <c r="F41" s="102">
        <v>3200000</v>
      </c>
      <c r="G41" s="101">
        <v>-2.0000000949949026E-3</v>
      </c>
      <c r="H41" s="100">
        <v>0</v>
      </c>
      <c r="I41" s="100">
        <v>5585000</v>
      </c>
      <c r="J41" s="100">
        <v>15000</v>
      </c>
      <c r="K41" s="100">
        <v>0</v>
      </c>
      <c r="L41" s="100">
        <v>0</v>
      </c>
      <c r="N41" s="11">
        <f>G41-F41</f>
        <v>-3200000.0020000003</v>
      </c>
      <c r="Q41" s="100">
        <v>-2.0000000949949026E-3</v>
      </c>
      <c r="R41" s="100">
        <v>5585000</v>
      </c>
      <c r="S41" s="100">
        <v>15000</v>
      </c>
      <c r="T41" s="100">
        <v>0</v>
      </c>
      <c r="U41" s="100">
        <v>0</v>
      </c>
      <c r="V41" s="100"/>
      <c r="W41" s="101">
        <v>0</v>
      </c>
      <c r="X41" s="101">
        <v>0</v>
      </c>
      <c r="Y41" s="100">
        <v>0</v>
      </c>
      <c r="Z41" s="100">
        <v>0</v>
      </c>
      <c r="AA41" s="100">
        <v>0</v>
      </c>
      <c r="AB41" s="100">
        <v>0</v>
      </c>
      <c r="AC41" s="100">
        <v>0</v>
      </c>
      <c r="AD41" s="100"/>
      <c r="AE41" s="100"/>
      <c r="AF41" s="80"/>
    </row>
    <row r="42" spans="1:34" x14ac:dyDescent="0.35">
      <c r="D42" s="94"/>
      <c r="E42" s="93"/>
      <c r="F42" s="92"/>
      <c r="H42" s="2"/>
      <c r="I42" s="2"/>
      <c r="J42" s="2"/>
      <c r="K42" s="2"/>
      <c r="L42" s="2"/>
      <c r="Q42" s="2"/>
      <c r="R42" s="2"/>
      <c r="S42" s="2"/>
      <c r="T42" s="2"/>
      <c r="U42" s="2"/>
      <c r="V42" s="2"/>
      <c r="Y42" s="2"/>
      <c r="Z42" s="2"/>
      <c r="AA42" s="2"/>
      <c r="AB42" s="2"/>
      <c r="AC42" s="2"/>
      <c r="AD42" s="2"/>
      <c r="AE42" s="2"/>
      <c r="AF42" s="80"/>
    </row>
    <row r="43" spans="1:34" hidden="1" x14ac:dyDescent="0.35">
      <c r="D43" s="94"/>
      <c r="E43" s="93"/>
      <c r="F43" s="92"/>
      <c r="H43" s="2"/>
      <c r="I43" s="2"/>
      <c r="J43" s="2"/>
      <c r="K43" s="2"/>
      <c r="L43" s="2"/>
      <c r="Q43" s="2"/>
      <c r="R43" s="2"/>
      <c r="S43" s="2"/>
      <c r="T43" s="2"/>
      <c r="U43" s="2"/>
      <c r="V43" s="2"/>
      <c r="Y43" s="2"/>
      <c r="Z43" s="2"/>
      <c r="AA43" s="2"/>
      <c r="AB43" s="2"/>
      <c r="AC43" s="2"/>
      <c r="AD43" s="2"/>
      <c r="AE43" s="2"/>
      <c r="AF43" s="80"/>
    </row>
    <row r="44" spans="1:34" hidden="1" x14ac:dyDescent="0.35">
      <c r="D44" s="94"/>
      <c r="E44" s="93"/>
      <c r="F44" s="92"/>
      <c r="H44" s="2"/>
      <c r="I44" s="2"/>
      <c r="J44" s="2"/>
      <c r="K44" s="2"/>
      <c r="L44" s="2"/>
      <c r="Q44" s="2"/>
      <c r="R44" s="2"/>
      <c r="S44" s="2"/>
      <c r="T44" s="2"/>
      <c r="U44" s="2"/>
      <c r="V44" s="2"/>
      <c r="Y44" s="2"/>
      <c r="Z44" s="2"/>
      <c r="AA44" s="2"/>
      <c r="AB44" s="2"/>
      <c r="AC44" s="2"/>
      <c r="AD44" s="2"/>
      <c r="AE44" s="2"/>
      <c r="AF44" s="80"/>
    </row>
    <row r="45" spans="1:34" x14ac:dyDescent="0.35">
      <c r="D45" s="94"/>
      <c r="E45" s="93"/>
      <c r="F45" s="92"/>
      <c r="H45" s="2"/>
      <c r="I45" s="2"/>
      <c r="J45" s="2"/>
      <c r="K45" s="2"/>
      <c r="L45" s="2"/>
      <c r="Q45" s="2"/>
      <c r="R45" s="2"/>
      <c r="S45" s="2"/>
      <c r="T45" s="2"/>
      <c r="U45" s="2"/>
      <c r="V45" s="2"/>
      <c r="Y45" s="2"/>
      <c r="Z45" s="2"/>
      <c r="AA45" s="2"/>
      <c r="AB45" s="2"/>
      <c r="AC45" s="2"/>
      <c r="AD45" s="2"/>
      <c r="AE45" s="2"/>
      <c r="AF45" s="80"/>
    </row>
    <row r="46" spans="1:34" x14ac:dyDescent="0.35">
      <c r="A46" s="84" t="s">
        <v>38</v>
      </c>
      <c r="B46" s="2">
        <v>864413.73</v>
      </c>
      <c r="C46" s="2">
        <v>5396669.6500000004</v>
      </c>
      <c r="D46" s="94">
        <v>5424489</v>
      </c>
      <c r="E46" s="93">
        <v>5924489</v>
      </c>
      <c r="F46" s="92">
        <v>5416451</v>
      </c>
      <c r="G46" s="2">
        <v>5124980.0394685902</v>
      </c>
      <c r="H46" s="2">
        <v>5924489</v>
      </c>
      <c r="I46" s="2">
        <v>3424489</v>
      </c>
      <c r="J46" s="2">
        <v>3924489</v>
      </c>
      <c r="K46" s="2">
        <v>3924489</v>
      </c>
      <c r="L46" s="2">
        <v>3924489</v>
      </c>
      <c r="Q46" s="2">
        <v>3281236</v>
      </c>
      <c r="R46" s="2">
        <v>1781236</v>
      </c>
      <c r="S46" s="2">
        <v>2281236</v>
      </c>
      <c r="T46" s="2">
        <v>2281236</v>
      </c>
      <c r="U46" s="2">
        <v>2281236</v>
      </c>
      <c r="V46" s="2"/>
      <c r="W46" s="2">
        <v>534528.0299999998</v>
      </c>
      <c r="X46" s="2">
        <v>4594032.8499999996</v>
      </c>
      <c r="Y46" s="2">
        <v>1843744.0394685899</v>
      </c>
      <c r="Z46" s="2">
        <v>1643253</v>
      </c>
      <c r="AA46" s="2">
        <v>1643253</v>
      </c>
      <c r="AB46" s="2">
        <v>1643253</v>
      </c>
      <c r="AC46" s="2">
        <v>1643253</v>
      </c>
      <c r="AD46" s="2"/>
      <c r="AE46" s="2"/>
      <c r="AF46" s="80"/>
      <c r="AG46" s="2">
        <v>3462238.54</v>
      </c>
      <c r="AH46" s="2">
        <v>4001469.3108000001</v>
      </c>
    </row>
    <row r="47" spans="1:34" x14ac:dyDescent="0.35">
      <c r="A47" s="84" t="s">
        <v>37</v>
      </c>
      <c r="B47" s="2">
        <v>172258.83999999487</v>
      </c>
      <c r="C47" s="2">
        <v>-246212.60000000175</v>
      </c>
      <c r="D47" s="94">
        <v>416557</v>
      </c>
      <c r="E47" s="93">
        <v>586553.20606534206</v>
      </c>
      <c r="F47" s="92">
        <v>416557.50000000035</v>
      </c>
      <c r="G47" s="2">
        <v>979561.928257694</v>
      </c>
      <c r="H47" s="2">
        <v>1320053.2060653421</v>
      </c>
      <c r="I47" s="2">
        <v>375856.0873713906</v>
      </c>
      <c r="J47" s="2">
        <v>344919.53284399986</v>
      </c>
      <c r="K47" s="2">
        <v>323242.39068808086</v>
      </c>
      <c r="L47" s="2">
        <v>304764.77664499992</v>
      </c>
      <c r="Q47" s="2">
        <v>22147568.142706893</v>
      </c>
      <c r="R47" s="2">
        <v>36721154.489441797</v>
      </c>
      <c r="S47" s="2">
        <v>20104038.283608425</v>
      </c>
      <c r="T47" s="2">
        <v>17467789.299189307</v>
      </c>
      <c r="U47" s="2">
        <v>18021857.31012509</v>
      </c>
      <c r="V47" s="2"/>
      <c r="W47" s="2">
        <v>-13345705.969999999</v>
      </c>
      <c r="X47" s="2">
        <v>-14170804.27</v>
      </c>
      <c r="Y47" s="2">
        <v>-21168006.214449201</v>
      </c>
      <c r="Z47" s="2">
        <v>-36345298.402070403</v>
      </c>
      <c r="AA47" s="2">
        <v>-19759118.750764426</v>
      </c>
      <c r="AB47" s="2">
        <v>-17144546.908501226</v>
      </c>
      <c r="AC47" s="2">
        <v>-17717092.533480093</v>
      </c>
      <c r="AD47" s="2"/>
      <c r="AE47" s="2"/>
      <c r="AF47" s="80"/>
      <c r="AG47" s="2">
        <v>375856.10072639072</v>
      </c>
      <c r="AH47" s="2">
        <v>344919.54619899992</v>
      </c>
    </row>
    <row r="48" spans="1:34" x14ac:dyDescent="0.35">
      <c r="A48" s="99" t="s">
        <v>36</v>
      </c>
      <c r="B48" s="15">
        <v>692154.89000000514</v>
      </c>
      <c r="C48" s="15">
        <v>5642882.2500000019</v>
      </c>
      <c r="D48" s="98">
        <v>5007932</v>
      </c>
      <c r="E48" s="97">
        <v>5337935.7939346582</v>
      </c>
      <c r="F48" s="96">
        <v>4999893.5</v>
      </c>
      <c r="G48" s="15">
        <v>4145418.1112108962</v>
      </c>
      <c r="H48" s="95">
        <v>4604435.7939346582</v>
      </c>
      <c r="I48" s="95">
        <v>3048632.9126286092</v>
      </c>
      <c r="J48" s="95">
        <v>3579569.467156</v>
      </c>
      <c r="K48" s="95">
        <v>3601246.6093119192</v>
      </c>
      <c r="L48" s="95">
        <v>3619724.2233549999</v>
      </c>
      <c r="Q48" s="95">
        <v>-18866332.142706893</v>
      </c>
      <c r="R48" s="95">
        <v>-34939918.489441797</v>
      </c>
      <c r="S48" s="95">
        <v>-17822802.283608425</v>
      </c>
      <c r="T48" s="95">
        <v>-15186553.299189307</v>
      </c>
      <c r="U48" s="95">
        <v>-15740621.31012509</v>
      </c>
      <c r="V48" s="2"/>
      <c r="W48" s="15">
        <v>13880233.999999998</v>
      </c>
      <c r="X48" s="15">
        <v>18764837.119999997</v>
      </c>
      <c r="Y48" s="95">
        <v>23011750.253917791</v>
      </c>
      <c r="Z48" s="95">
        <v>37988551.402070403</v>
      </c>
      <c r="AA48" s="95">
        <v>21402371.750764426</v>
      </c>
      <c r="AB48" s="95">
        <v>18787799.908501226</v>
      </c>
      <c r="AC48" s="95">
        <v>19360345.533480093</v>
      </c>
      <c r="AD48" s="49"/>
      <c r="AE48" s="49"/>
      <c r="AF48" s="80"/>
      <c r="AG48" s="95">
        <v>3086382.4392736093</v>
      </c>
      <c r="AH48" s="95">
        <v>3656549.7646010001</v>
      </c>
    </row>
    <row r="49" spans="1:34" x14ac:dyDescent="0.35">
      <c r="A49" s="84"/>
      <c r="D49" s="94"/>
      <c r="E49" s="93"/>
      <c r="F49" s="92"/>
      <c r="H49" s="2"/>
      <c r="I49" s="2"/>
      <c r="J49" s="2"/>
      <c r="K49" s="2"/>
      <c r="L49" s="2"/>
      <c r="Q49" s="2"/>
      <c r="R49" s="2"/>
      <c r="S49" s="2"/>
      <c r="T49" s="2"/>
      <c r="U49" s="2"/>
      <c r="V49" s="2"/>
      <c r="Y49" s="2"/>
      <c r="Z49" s="2"/>
      <c r="AA49" s="2"/>
      <c r="AB49" s="2"/>
      <c r="AC49" s="2"/>
      <c r="AD49" s="2"/>
      <c r="AE49" s="2"/>
      <c r="AF49" s="80"/>
    </row>
    <row r="50" spans="1:34" ht="15" thickBot="1" x14ac:dyDescent="0.4">
      <c r="A50" s="91" t="s">
        <v>35</v>
      </c>
      <c r="B50" s="85">
        <v>3982608.4700000035</v>
      </c>
      <c r="C50" s="85">
        <v>9540161.5300000031</v>
      </c>
      <c r="D50" s="90">
        <v>1821945.7899999917</v>
      </c>
      <c r="E50" s="89">
        <v>2084987.7924773842</v>
      </c>
      <c r="F50" s="88">
        <v>1820489.8319650143</v>
      </c>
      <c r="G50" s="85">
        <v>4140074.5491214828</v>
      </c>
      <c r="H50" s="85">
        <v>-1029720.0385226309</v>
      </c>
      <c r="I50" s="85">
        <v>-2569709.6487523136</v>
      </c>
      <c r="J50" s="85">
        <v>3510519.2906826208</v>
      </c>
      <c r="K50" s="85">
        <v>3794422.0286441105</v>
      </c>
      <c r="L50" s="85">
        <v>4076294.9051330881</v>
      </c>
      <c r="Q50" s="85">
        <v>-6245007.0994043723</v>
      </c>
      <c r="R50" s="85">
        <v>-27419192.870715931</v>
      </c>
      <c r="S50" s="85">
        <v>-4674026.6144740917</v>
      </c>
      <c r="T50" s="85">
        <v>-1691286.127256088</v>
      </c>
      <c r="U50" s="85">
        <v>-1876834.0001722947</v>
      </c>
      <c r="V50" s="2"/>
      <c r="W50" s="85">
        <v>3062474.2199999988</v>
      </c>
      <c r="X50" s="85">
        <v>6782289.4899999984</v>
      </c>
      <c r="Y50" s="85">
        <v>10385081.648525856</v>
      </c>
      <c r="Z50" s="85">
        <v>24849483.221963584</v>
      </c>
      <c r="AA50" s="85">
        <v>8184545.9051566757</v>
      </c>
      <c r="AB50" s="85">
        <v>5485708.155900225</v>
      </c>
      <c r="AC50" s="85">
        <v>5953128.9053053632</v>
      </c>
      <c r="AD50" s="86"/>
      <c r="AE50" s="86"/>
      <c r="AF50" s="80"/>
      <c r="AG50" s="85">
        <v>716344.37630225578</v>
      </c>
      <c r="AH50" s="85">
        <v>3355825.623695903</v>
      </c>
    </row>
    <row r="51" spans="1:34" ht="15" hidden="1" thickTop="1" x14ac:dyDescent="0.35">
      <c r="V51" s="2"/>
      <c r="AF51" s="80"/>
    </row>
    <row r="52" spans="1:34" ht="15" hidden="1" thickTop="1" x14ac:dyDescent="0.35">
      <c r="V52" s="2"/>
      <c r="AG52" s="2">
        <v>0</v>
      </c>
      <c r="AH52" s="2">
        <v>0</v>
      </c>
    </row>
    <row r="53" spans="1:34" ht="15" hidden="1" thickTop="1" x14ac:dyDescent="0.35">
      <c r="A53" s="84" t="s">
        <v>34</v>
      </c>
      <c r="B53" s="80">
        <v>3.2645655279998507E-4</v>
      </c>
      <c r="C53" s="80">
        <v>2.6125965163364712E-4</v>
      </c>
      <c r="D53" s="83">
        <v>0</v>
      </c>
      <c r="E53" s="82">
        <v>0</v>
      </c>
      <c r="F53" s="81"/>
      <c r="G53" s="80"/>
      <c r="H53" s="80">
        <v>0</v>
      </c>
      <c r="I53" s="80">
        <v>0</v>
      </c>
      <c r="J53" s="80">
        <v>0</v>
      </c>
      <c r="K53" s="80">
        <v>0</v>
      </c>
      <c r="L53" s="80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/>
      <c r="W53" s="80">
        <v>3.2645655279998507E-4</v>
      </c>
      <c r="X53" s="80">
        <v>2.6125965163364712E-4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/>
      <c r="AE53" s="2"/>
    </row>
    <row r="54" spans="1:34" ht="15" thickTop="1" x14ac:dyDescent="0.35">
      <c r="V54" s="2"/>
      <c r="Y54" s="1">
        <f>Y37/Y24</f>
        <v>-6.572667195439462</v>
      </c>
      <c r="Z54" s="1">
        <f>Z37/Z24</f>
        <v>-5.6774176150470801</v>
      </c>
      <c r="AA54" s="1">
        <f>AA37/AA24</f>
        <v>-5.5835810036051035</v>
      </c>
      <c r="AB54" s="1">
        <f>AB37/AB24</f>
        <v>-5.4937238938236472</v>
      </c>
      <c r="AC54" s="1">
        <f>AC37/AC24</f>
        <v>-5.4138534157507259</v>
      </c>
    </row>
    <row r="55" spans="1:34" hidden="1" x14ac:dyDescent="0.35">
      <c r="B55" s="2">
        <f>B37/B24</f>
        <v>3.1808320451615558E-2</v>
      </c>
      <c r="C55" s="2">
        <f>C37/C24</f>
        <v>3.7659591788767419E-2</v>
      </c>
      <c r="D55" s="5">
        <f>D37/D24</f>
        <v>-2.9928335893105232E-2</v>
      </c>
      <c r="E55" s="4">
        <f>E37/E24</f>
        <v>-3.0590972590139306E-2</v>
      </c>
      <c r="H55" s="1">
        <f>H37/H24</f>
        <v>-5.4045989531360958E-2</v>
      </c>
      <c r="I55" s="1">
        <f>I37/I24</f>
        <v>-5.298575999311439E-2</v>
      </c>
      <c r="J55" s="1">
        <f>J37/J24</f>
        <v>-6.295216519665172E-4</v>
      </c>
      <c r="K55" s="1">
        <f>K37/K24</f>
        <v>1.705933409787007E-3</v>
      </c>
      <c r="L55" s="1">
        <f>L37/L24</f>
        <v>3.8963629991074123E-3</v>
      </c>
      <c r="Q55" s="1">
        <f>Q37/Q24</f>
        <v>0.12395906898558234</v>
      </c>
      <c r="R55" s="1">
        <f>R37/R24</f>
        <v>7.2509409866145874E-2</v>
      </c>
      <c r="S55" s="1">
        <f>S37/S24</f>
        <v>0.12251994466821571</v>
      </c>
      <c r="T55" s="1">
        <f>T37/T24</f>
        <v>0.12178080093358874</v>
      </c>
      <c r="U55" s="1">
        <f>U37/U24</f>
        <v>0.12086764843209641</v>
      </c>
      <c r="V55" s="2"/>
      <c r="W55" s="2">
        <f t="shared" ref="W55:AC55" si="0">W37/W24</f>
        <v>-3.4864076729486175</v>
      </c>
      <c r="X55" s="2">
        <f t="shared" si="0"/>
        <v>-3.6859428566359158</v>
      </c>
      <c r="Y55" s="1">
        <f t="shared" si="0"/>
        <v>-6.572667195439462</v>
      </c>
      <c r="Z55" s="1">
        <f t="shared" si="0"/>
        <v>-5.6774176150470801</v>
      </c>
      <c r="AA55" s="1">
        <f t="shared" si="0"/>
        <v>-5.5835810036051035</v>
      </c>
      <c r="AB55" s="1">
        <f t="shared" si="0"/>
        <v>-5.4937238938236472</v>
      </c>
      <c r="AC55" s="1">
        <f t="shared" si="0"/>
        <v>-5.4138534157507259</v>
      </c>
    </row>
    <row r="56" spans="1:34" ht="15" thickBot="1" x14ac:dyDescent="0.4">
      <c r="A56" s="1" t="s">
        <v>33</v>
      </c>
      <c r="B56" s="80">
        <f t="shared" ref="B56:L56" si="1">B37/B24</f>
        <v>3.1808320451615558E-2</v>
      </c>
      <c r="C56" s="80">
        <f t="shared" si="1"/>
        <v>3.7659591788767419E-2</v>
      </c>
      <c r="D56" s="83">
        <f t="shared" si="1"/>
        <v>-2.9928335893105232E-2</v>
      </c>
      <c r="E56" s="82">
        <f t="shared" si="1"/>
        <v>-3.0590972590139306E-2</v>
      </c>
      <c r="F56" s="81">
        <f t="shared" si="1"/>
        <v>-3.0926762604498264E-2</v>
      </c>
      <c r="G56" s="80">
        <f t="shared" si="1"/>
        <v>-5.1509388176848044E-5</v>
      </c>
      <c r="H56" s="80">
        <f t="shared" si="1"/>
        <v>-5.4045989531360958E-2</v>
      </c>
      <c r="I56" s="80">
        <f t="shared" si="1"/>
        <v>-5.298575999311439E-2</v>
      </c>
      <c r="J56" s="80">
        <f t="shared" si="1"/>
        <v>-6.295216519665172E-4</v>
      </c>
      <c r="K56" s="80">
        <f t="shared" si="1"/>
        <v>1.705933409787007E-3</v>
      </c>
      <c r="L56" s="80">
        <f t="shared" si="1"/>
        <v>3.8963629991074123E-3</v>
      </c>
      <c r="Q56" s="80">
        <f>Q37/Q24</f>
        <v>0.12395906898558234</v>
      </c>
      <c r="R56" s="80">
        <f>R37/R24</f>
        <v>7.2509409866145874E-2</v>
      </c>
      <c r="S56" s="80">
        <f>S37/S24</f>
        <v>0.12251994466821571</v>
      </c>
      <c r="T56" s="80">
        <f>T37/T24</f>
        <v>0.12178080093358874</v>
      </c>
      <c r="U56" s="80">
        <f>U37/U24</f>
        <v>0.12086764843209641</v>
      </c>
      <c r="V56" s="2"/>
      <c r="W56" s="80">
        <f t="shared" ref="W56:AC56" si="2">W37/W24</f>
        <v>-3.4864076729486175</v>
      </c>
      <c r="X56" s="80">
        <f t="shared" si="2"/>
        <v>-3.6859428566359158</v>
      </c>
      <c r="Y56" s="80">
        <f t="shared" si="2"/>
        <v>-6.572667195439462</v>
      </c>
      <c r="Z56" s="80">
        <f t="shared" si="2"/>
        <v>-5.6774176150470801</v>
      </c>
      <c r="AA56" s="80">
        <f t="shared" si="2"/>
        <v>-5.5835810036051035</v>
      </c>
      <c r="AB56" s="80">
        <f t="shared" si="2"/>
        <v>-5.4937238938236472</v>
      </c>
      <c r="AC56" s="80">
        <f t="shared" si="2"/>
        <v>-5.4138534157507259</v>
      </c>
      <c r="AD56" s="80"/>
      <c r="AE56" s="80"/>
    </row>
    <row r="57" spans="1:34" ht="15" thickBot="1" x14ac:dyDescent="0.4">
      <c r="A57" s="79" t="s">
        <v>32</v>
      </c>
      <c r="B57" s="75"/>
      <c r="C57" s="75"/>
      <c r="D57" s="78">
        <f t="shared" ref="D57:L57" si="3">(D37+D41)/D24</f>
        <v>1.4785881137727596E-2</v>
      </c>
      <c r="E57" s="78">
        <f t="shared" si="3"/>
        <v>-4.9792706817216497E-4</v>
      </c>
      <c r="F57" s="78">
        <f t="shared" si="3"/>
        <v>2.0034507590510476E-4</v>
      </c>
      <c r="G57" s="75">
        <f t="shared" si="3"/>
        <v>-5.1509407455894407E-5</v>
      </c>
      <c r="H57" s="77">
        <f t="shared" si="3"/>
        <v>-5.4045989531360958E-2</v>
      </c>
      <c r="I57" s="77">
        <f t="shared" si="3"/>
        <v>-3.144487783690837E-4</v>
      </c>
      <c r="J57" s="77">
        <f t="shared" si="3"/>
        <v>-4.9276856512772769E-4</v>
      </c>
      <c r="K57" s="77">
        <f t="shared" si="3"/>
        <v>1.705933409787007E-3</v>
      </c>
      <c r="L57" s="76">
        <f t="shared" si="3"/>
        <v>3.8963629991074123E-3</v>
      </c>
      <c r="Q57" s="74">
        <f>(Q37+Q41)/Q24</f>
        <v>0.12395906896593954</v>
      </c>
      <c r="R57" s="74">
        <f>(R37+R41)/R24</f>
        <v>0.12635595003164554</v>
      </c>
      <c r="S57" s="74">
        <f>(S37+S41)/S24</f>
        <v>0.12265971427234222</v>
      </c>
      <c r="T57" s="74">
        <f>(T37+T41)/T24</f>
        <v>0.12178080093358874</v>
      </c>
      <c r="U57" s="74">
        <f>(U37+U41)/U24</f>
        <v>0.12086764843209641</v>
      </c>
      <c r="V57" s="2"/>
      <c r="W57" s="75"/>
      <c r="X57" s="75"/>
      <c r="Y57" s="74">
        <f>(Y37+Y41)/Y24</f>
        <v>-6.572667195439462</v>
      </c>
      <c r="Z57" s="74">
        <f>(Z37+Z41)/Z24</f>
        <v>-5.6774176150470801</v>
      </c>
      <c r="AA57" s="74">
        <f>(AA37+AA41)/AA24</f>
        <v>-5.5835810036051035</v>
      </c>
      <c r="AB57" s="74">
        <f>(AB37+AB41)/AB24</f>
        <v>-5.4937238938236472</v>
      </c>
      <c r="AC57" s="74">
        <f>(AC37+AC41)/AC24</f>
        <v>-5.4138534157507259</v>
      </c>
      <c r="AD57" s="74"/>
      <c r="AE57" s="74"/>
    </row>
    <row r="58" spans="1:34" ht="21" customHeight="1" x14ac:dyDescent="0.35">
      <c r="A58" s="16"/>
      <c r="J58" s="11"/>
      <c r="K58" s="11"/>
      <c r="L58" s="11"/>
      <c r="V58" s="2"/>
    </row>
    <row r="59" spans="1:34" ht="9.75" customHeight="1" x14ac:dyDescent="0.35">
      <c r="A59" s="16"/>
      <c r="J59" s="11"/>
      <c r="K59" s="11"/>
      <c r="L59" s="11"/>
      <c r="V59" s="2"/>
    </row>
    <row r="60" spans="1:34" x14ac:dyDescent="0.35">
      <c r="A60" s="29" t="s">
        <v>31</v>
      </c>
      <c r="J60" s="11"/>
      <c r="K60" s="11"/>
      <c r="L60" s="11"/>
      <c r="V60" s="2"/>
    </row>
    <row r="61" spans="1:34" x14ac:dyDescent="0.35">
      <c r="A61" s="73" t="s">
        <v>30</v>
      </c>
      <c r="B61" s="15"/>
      <c r="C61" s="15"/>
      <c r="D61" s="72"/>
      <c r="E61" s="71"/>
      <c r="F61" s="70"/>
      <c r="G61" s="15">
        <f>1244000</f>
        <v>1244000</v>
      </c>
      <c r="H61" s="15">
        <v>-700000</v>
      </c>
      <c r="I61" s="15">
        <v>-1600000</v>
      </c>
      <c r="J61" s="15">
        <v>1400000</v>
      </c>
      <c r="K61" s="15">
        <v>1000000</v>
      </c>
      <c r="L61" s="61">
        <v>0</v>
      </c>
      <c r="N61" s="31"/>
      <c r="O61" s="31"/>
      <c r="P61" s="31"/>
      <c r="Q61" s="11"/>
      <c r="R61" s="11"/>
      <c r="S61" s="11"/>
      <c r="V61" s="2"/>
      <c r="W61" s="15"/>
      <c r="X61" s="15"/>
    </row>
    <row r="62" spans="1:34" x14ac:dyDescent="0.35">
      <c r="A62" s="51" t="s">
        <v>29</v>
      </c>
      <c r="B62" s="37"/>
      <c r="C62" s="37"/>
      <c r="G62" s="37"/>
      <c r="H62" s="37"/>
      <c r="I62" s="37">
        <f>-1900000</f>
        <v>-1900000</v>
      </c>
      <c r="J62" s="37">
        <v>900000</v>
      </c>
      <c r="K62" s="37">
        <v>800000</v>
      </c>
      <c r="L62" s="69">
        <v>1200000</v>
      </c>
      <c r="N62" s="31"/>
      <c r="O62"/>
      <c r="P62"/>
      <c r="Q62" s="68" t="str">
        <f>Q13</f>
        <v>FY18 P2 Proj</v>
      </c>
      <c r="R62" s="68" t="str">
        <f>R13</f>
        <v>FY19 MYP</v>
      </c>
      <c r="S62" s="68" t="str">
        <f>S13</f>
        <v>FY20 MYP</v>
      </c>
      <c r="T62" s="68" t="str">
        <f>T13</f>
        <v>FY21 MYP</v>
      </c>
      <c r="U62" s="68" t="str">
        <f>U13</f>
        <v>FY22 MYP</v>
      </c>
      <c r="V62"/>
      <c r="W62" s="37"/>
      <c r="X62" s="37"/>
      <c r="Y62"/>
    </row>
    <row r="63" spans="1:34" ht="15" thickBot="1" x14ac:dyDescent="0.4">
      <c r="A63" s="51" t="s">
        <v>13</v>
      </c>
      <c r="B63" s="37"/>
      <c r="C63" s="37"/>
      <c r="G63" s="37">
        <f>G62-G61</f>
        <v>-1244000</v>
      </c>
      <c r="H63" s="37"/>
      <c r="I63" s="15">
        <f>I62-I61</f>
        <v>-300000</v>
      </c>
      <c r="J63" s="15">
        <f>J62-J61</f>
        <v>-500000</v>
      </c>
      <c r="K63" s="15">
        <f>K62-K61</f>
        <v>-200000</v>
      </c>
      <c r="L63" s="61">
        <f>L62-L61</f>
        <v>1200000</v>
      </c>
      <c r="O63" s="31"/>
      <c r="P63" t="s">
        <v>28</v>
      </c>
      <c r="Q63" s="1" t="s">
        <v>27</v>
      </c>
      <c r="R63" s="1" t="s">
        <v>26</v>
      </c>
      <c r="S63" s="1" t="s">
        <v>25</v>
      </c>
      <c r="T63" s="1" t="s">
        <v>24</v>
      </c>
      <c r="U63" s="1" t="s">
        <v>23</v>
      </c>
      <c r="V63" s="68"/>
      <c r="W63" s="37"/>
      <c r="X63" s="37"/>
      <c r="Y63" s="68"/>
    </row>
    <row r="64" spans="1:34" x14ac:dyDescent="0.35">
      <c r="A64" s="51"/>
      <c r="B64" s="37"/>
      <c r="C64" s="37"/>
      <c r="G64" s="37"/>
      <c r="H64" s="37"/>
      <c r="I64" s="37"/>
      <c r="J64" s="37"/>
      <c r="K64" s="64"/>
      <c r="L64" s="63"/>
      <c r="O64" s="67"/>
      <c r="Q64" s="66" t="str">
        <f>Q13</f>
        <v>FY18 P2 Proj</v>
      </c>
      <c r="R64" s="66" t="str">
        <f>R13</f>
        <v>FY19 MYP</v>
      </c>
      <c r="S64" s="66" t="str">
        <f>S13</f>
        <v>FY20 MYP</v>
      </c>
      <c r="T64" s="66" t="str">
        <f>T13</f>
        <v>FY21 MYP</v>
      </c>
      <c r="U64" s="65" t="str">
        <f>U13</f>
        <v>FY22 MYP</v>
      </c>
      <c r="V64"/>
      <c r="W64" s="37"/>
      <c r="X64" s="37"/>
      <c r="Y64"/>
    </row>
    <row r="65" spans="1:34" x14ac:dyDescent="0.35">
      <c r="A65" s="51" t="s">
        <v>22</v>
      </c>
      <c r="B65" s="37"/>
      <c r="C65" s="37"/>
      <c r="G65" s="37">
        <f>1244000</f>
        <v>1244000</v>
      </c>
      <c r="H65" s="37"/>
      <c r="I65" s="37">
        <v>0</v>
      </c>
      <c r="J65" s="37">
        <v>0</v>
      </c>
      <c r="K65" s="64">
        <v>0</v>
      </c>
      <c r="L65" s="63">
        <v>0</v>
      </c>
      <c r="O65" s="57" t="s">
        <v>21</v>
      </c>
      <c r="Q65" s="30">
        <f>Y80</f>
        <v>40078268</v>
      </c>
      <c r="R65" s="30">
        <f>Q67</f>
        <v>33833260.900595628</v>
      </c>
      <c r="S65" s="30">
        <f>R67</f>
        <v>6414068.0298796967</v>
      </c>
      <c r="T65" s="30">
        <f>S67</f>
        <v>1740041.415405605</v>
      </c>
      <c r="U65" s="62">
        <f>T67</f>
        <v>48755.28814951703</v>
      </c>
      <c r="V65"/>
      <c r="W65" s="37"/>
      <c r="X65" s="37"/>
      <c r="Y65"/>
    </row>
    <row r="66" spans="1:34" x14ac:dyDescent="0.35">
      <c r="A66" s="51" t="s">
        <v>20</v>
      </c>
      <c r="B66" s="37"/>
      <c r="C66" s="37"/>
      <c r="G66" s="37">
        <v>51000</v>
      </c>
      <c r="H66" s="37"/>
      <c r="I66" s="37">
        <v>2012556</v>
      </c>
      <c r="J66" s="37"/>
      <c r="K66" s="64"/>
      <c r="L66" s="63"/>
      <c r="O66" s="57" t="s">
        <v>19</v>
      </c>
      <c r="Q66" s="30">
        <f>Q50</f>
        <v>-6245007.0994043723</v>
      </c>
      <c r="R66" s="30">
        <f>R50</f>
        <v>-27419192.870715931</v>
      </c>
      <c r="S66" s="30">
        <f>S50</f>
        <v>-4674026.6144740917</v>
      </c>
      <c r="T66" s="30">
        <f>T50</f>
        <v>-1691286.127256088</v>
      </c>
      <c r="U66" s="62">
        <f>U50</f>
        <v>-1876834.0001722947</v>
      </c>
      <c r="V66"/>
      <c r="W66" s="37"/>
      <c r="X66" s="37"/>
      <c r="Y66"/>
    </row>
    <row r="67" spans="1:34" x14ac:dyDescent="0.35">
      <c r="A67" s="51" t="s">
        <v>13</v>
      </c>
      <c r="B67" s="37"/>
      <c r="C67" s="37"/>
      <c r="G67" s="37">
        <f>G66-G65</f>
        <v>-1193000</v>
      </c>
      <c r="H67" s="37"/>
      <c r="I67" s="15">
        <f>I66-I65</f>
        <v>2012556</v>
      </c>
      <c r="J67" s="15">
        <f>J66-J65</f>
        <v>0</v>
      </c>
      <c r="K67" s="15">
        <f>K66-K65</f>
        <v>0</v>
      </c>
      <c r="L67" s="61">
        <f>L66-L65</f>
        <v>0</v>
      </c>
      <c r="O67" s="60" t="s">
        <v>18</v>
      </c>
      <c r="P67" s="11">
        <f>Y80</f>
        <v>40078268</v>
      </c>
      <c r="Q67" s="59">
        <f>Q65+Q66</f>
        <v>33833260.900595628</v>
      </c>
      <c r="R67" s="59">
        <f>R65+R66</f>
        <v>6414068.0298796967</v>
      </c>
      <c r="S67" s="59">
        <f>S65+S66</f>
        <v>1740041.415405605</v>
      </c>
      <c r="T67" s="59">
        <f>T65+T66</f>
        <v>48755.28814951703</v>
      </c>
      <c r="U67" s="58">
        <f>U65+U66</f>
        <v>-1828078.7120227776</v>
      </c>
      <c r="V67"/>
      <c r="W67" s="37"/>
      <c r="X67" s="37"/>
      <c r="Y67"/>
    </row>
    <row r="68" spans="1:34" x14ac:dyDescent="0.35">
      <c r="A68" s="51"/>
      <c r="B68" s="37"/>
      <c r="C68" s="37"/>
      <c r="G68" s="37"/>
      <c r="H68" s="37"/>
      <c r="I68" s="37"/>
      <c r="J68" s="37"/>
      <c r="K68" s="37"/>
      <c r="L68" s="55"/>
      <c r="O68" s="57" t="s">
        <v>17</v>
      </c>
      <c r="Q68" s="37">
        <v>-17690158.248903532</v>
      </c>
      <c r="R68" s="37">
        <v>-16014091.971609229</v>
      </c>
      <c r="S68" s="37">
        <v>-14372818.808975978</v>
      </c>
      <c r="T68" s="37">
        <v>-13244764.552112756</v>
      </c>
      <c r="U68" s="56">
        <v>-12372460.869999999</v>
      </c>
      <c r="V68"/>
      <c r="W68" s="37"/>
      <c r="X68" s="37"/>
      <c r="Y68"/>
    </row>
    <row r="69" spans="1:34" ht="18" customHeight="1" thickBot="1" x14ac:dyDescent="0.4">
      <c r="A69" s="51" t="s">
        <v>16</v>
      </c>
      <c r="B69" s="37"/>
      <c r="C69" s="37"/>
      <c r="G69" s="37"/>
      <c r="H69" s="37"/>
      <c r="I69" s="37">
        <v>-2109170</v>
      </c>
      <c r="J69" s="37">
        <v>0</v>
      </c>
      <c r="K69" s="37">
        <v>0</v>
      </c>
      <c r="L69" s="55">
        <v>0</v>
      </c>
      <c r="O69" s="54" t="s">
        <v>15</v>
      </c>
      <c r="Q69" s="53">
        <f>Q67+Q68</f>
        <v>16143102.651692096</v>
      </c>
      <c r="R69" s="53">
        <f>R67+R68</f>
        <v>-9600023.9417295326</v>
      </c>
      <c r="S69" s="53">
        <f>S67+S68</f>
        <v>-12632777.393570373</v>
      </c>
      <c r="T69" s="53">
        <f>T67+T68</f>
        <v>-13196009.263963239</v>
      </c>
      <c r="U69" s="52">
        <f>U67+U68</f>
        <v>-14200539.582022777</v>
      </c>
      <c r="V69"/>
      <c r="W69" s="37"/>
      <c r="X69" s="37"/>
      <c r="Y69"/>
    </row>
    <row r="70" spans="1:34" ht="15" customHeight="1" x14ac:dyDescent="0.35">
      <c r="A70" s="51" t="s">
        <v>14</v>
      </c>
      <c r="B70" s="37"/>
      <c r="C70" s="37"/>
      <c r="G70" s="37">
        <v>0</v>
      </c>
      <c r="H70" s="37"/>
      <c r="I70" s="50">
        <v>-131535</v>
      </c>
      <c r="J70" s="49">
        <v>-2620814</v>
      </c>
      <c r="K70" s="49"/>
      <c r="L70" s="48"/>
      <c r="O70"/>
      <c r="P70"/>
      <c r="Q70"/>
      <c r="R70"/>
      <c r="S70"/>
      <c r="T70"/>
      <c r="U70"/>
      <c r="V70"/>
      <c r="W70" s="37"/>
      <c r="X70" s="37"/>
      <c r="Y70"/>
    </row>
    <row r="71" spans="1:34" x14ac:dyDescent="0.35">
      <c r="A71" s="47" t="s">
        <v>13</v>
      </c>
      <c r="B71" s="40"/>
      <c r="C71" s="40"/>
      <c r="D71" s="46"/>
      <c r="E71" s="45"/>
      <c r="F71" s="44"/>
      <c r="G71" s="40">
        <f>G70-G69</f>
        <v>0</v>
      </c>
      <c r="H71" s="43"/>
      <c r="I71" s="42">
        <f>I70-I69</f>
        <v>1977635</v>
      </c>
      <c r="J71" s="42">
        <f>J70-J69</f>
        <v>-2620814</v>
      </c>
      <c r="K71" s="42">
        <f>K70-K69</f>
        <v>0</v>
      </c>
      <c r="L71" s="41">
        <f>L70-L69</f>
        <v>0</v>
      </c>
      <c r="N71" s="31"/>
      <c r="O71"/>
      <c r="P71"/>
      <c r="Q71"/>
      <c r="R71"/>
      <c r="S71"/>
      <c r="T71"/>
      <c r="U71"/>
      <c r="V71"/>
      <c r="W71" s="40"/>
      <c r="X71" s="40"/>
      <c r="Y71"/>
    </row>
    <row r="72" spans="1:34" x14ac:dyDescent="0.35">
      <c r="B72" s="37"/>
      <c r="C72" s="37"/>
      <c r="D72" s="10"/>
      <c r="E72" s="1"/>
      <c r="F72" s="9"/>
      <c r="G72" s="37"/>
      <c r="H72" s="37"/>
      <c r="I72" s="37"/>
      <c r="J72" s="37">
        <f>J71-J70</f>
        <v>0</v>
      </c>
      <c r="K72" s="37">
        <f>K71-K70</f>
        <v>0</v>
      </c>
      <c r="L72" s="37">
        <f>L71-L70</f>
        <v>0</v>
      </c>
      <c r="N72" s="31"/>
      <c r="O72"/>
      <c r="P72"/>
      <c r="Q72"/>
      <c r="R72"/>
      <c r="S72"/>
      <c r="T72" s="39"/>
      <c r="U72"/>
      <c r="V72"/>
      <c r="W72" s="37"/>
      <c r="X72" s="37"/>
      <c r="Y72" s="38">
        <v>42974</v>
      </c>
      <c r="AG72" s="37"/>
      <c r="AH72" s="37"/>
    </row>
    <row r="73" spans="1:34" x14ac:dyDescent="0.35">
      <c r="N73" s="31"/>
      <c r="O73" s="36" t="s">
        <v>12</v>
      </c>
      <c r="P73" s="36"/>
      <c r="Q73" s="20">
        <v>3.4201567246791423E-2</v>
      </c>
      <c r="R73" s="20">
        <v>-7.960670807716437E-2</v>
      </c>
      <c r="S73" s="20">
        <v>-0.11656144570270309</v>
      </c>
      <c r="T73" s="19">
        <v>-0.1356275236637603</v>
      </c>
      <c r="U73"/>
      <c r="V73"/>
      <c r="Y73" t="s">
        <v>11</v>
      </c>
    </row>
    <row r="74" spans="1:34" x14ac:dyDescent="0.35">
      <c r="N74" s="31"/>
      <c r="O74"/>
      <c r="P74"/>
      <c r="Q74" s="30"/>
      <c r="R74" s="30"/>
      <c r="S74" s="30"/>
      <c r="T74"/>
      <c r="U74"/>
      <c r="V74" t="s">
        <v>10</v>
      </c>
      <c r="Y74" s="2">
        <v>3028085</v>
      </c>
    </row>
    <row r="75" spans="1:34" x14ac:dyDescent="0.35">
      <c r="N75" s="31"/>
      <c r="O75"/>
      <c r="P75"/>
      <c r="Q75" s="30"/>
      <c r="R75" s="30"/>
      <c r="S75" s="30"/>
      <c r="T75"/>
      <c r="U75"/>
      <c r="V75" t="s">
        <v>9</v>
      </c>
      <c r="Y75" s="2">
        <v>6986460</v>
      </c>
    </row>
    <row r="76" spans="1:34" x14ac:dyDescent="0.35">
      <c r="A76" s="6" t="s">
        <v>8</v>
      </c>
      <c r="D76" s="35"/>
      <c r="E76" s="34"/>
      <c r="F76" s="33"/>
      <c r="G76" s="2">
        <f>SUM(G15:G18)-SUM(F15:F18)</f>
        <v>264662.64983284473</v>
      </c>
      <c r="H76" s="2"/>
      <c r="I76" s="2">
        <v>-735000</v>
      </c>
      <c r="J76" s="2">
        <v>-1026380</v>
      </c>
      <c r="K76" s="13">
        <v>-1365400</v>
      </c>
      <c r="L76" s="13">
        <v>-1551990</v>
      </c>
      <c r="N76" s="31"/>
      <c r="O76"/>
      <c r="P76"/>
      <c r="Q76" s="30"/>
      <c r="R76" s="30"/>
      <c r="S76" s="30"/>
      <c r="T76"/>
      <c r="U76"/>
      <c r="V76" t="s">
        <v>7</v>
      </c>
      <c r="Y76" s="2">
        <v>8577353</v>
      </c>
    </row>
    <row r="77" spans="1:34" x14ac:dyDescent="0.35">
      <c r="A77" s="6" t="s">
        <v>6</v>
      </c>
      <c r="D77" s="35"/>
      <c r="E77" s="34"/>
      <c r="F77" s="33"/>
      <c r="G77" s="2">
        <v>1165691.422897052</v>
      </c>
      <c r="H77" s="2"/>
      <c r="I77" s="2"/>
      <c r="J77" s="2"/>
      <c r="K77" s="13"/>
      <c r="L77" s="13"/>
      <c r="N77" s="31"/>
      <c r="O77"/>
      <c r="P77"/>
      <c r="Q77" s="30"/>
      <c r="R77" s="30"/>
      <c r="S77" s="30"/>
      <c r="T77"/>
      <c r="U77"/>
      <c r="V77" t="s">
        <v>4</v>
      </c>
      <c r="Y77" s="2">
        <v>5329781</v>
      </c>
    </row>
    <row r="78" spans="1:34" x14ac:dyDescent="0.35">
      <c r="A78" s="6" t="s">
        <v>5</v>
      </c>
      <c r="D78" s="35"/>
      <c r="E78" s="34"/>
      <c r="F78" s="33"/>
      <c r="G78" s="2">
        <v>-143423</v>
      </c>
      <c r="H78" s="2"/>
      <c r="I78" s="2"/>
      <c r="J78" s="2"/>
      <c r="K78" s="13"/>
      <c r="L78" s="13"/>
      <c r="N78" s="31"/>
      <c r="O78"/>
      <c r="P78"/>
      <c r="Q78" s="30"/>
      <c r="R78" s="30"/>
      <c r="S78" s="30"/>
      <c r="T78"/>
      <c r="U78"/>
      <c r="V78" t="s">
        <v>3</v>
      </c>
      <c r="Y78" s="2">
        <v>-6933082</v>
      </c>
    </row>
    <row r="79" spans="1:34" x14ac:dyDescent="0.35">
      <c r="A79" s="6"/>
      <c r="D79" s="35"/>
      <c r="E79" s="34"/>
      <c r="F79" s="33"/>
      <c r="H79" s="2"/>
      <c r="I79" s="2"/>
      <c r="J79" s="2"/>
      <c r="K79" s="13"/>
      <c r="L79" s="13"/>
      <c r="N79" s="31"/>
      <c r="O79"/>
      <c r="P79"/>
      <c r="Q79" s="30"/>
      <c r="R79" s="30"/>
      <c r="S79" s="30"/>
      <c r="T79"/>
      <c r="U79"/>
      <c r="V79" t="s">
        <v>2</v>
      </c>
      <c r="Y79" s="2">
        <v>23089671</v>
      </c>
    </row>
    <row r="80" spans="1:34" x14ac:dyDescent="0.35">
      <c r="E80" s="14"/>
      <c r="H80" s="2"/>
      <c r="I80" s="2"/>
      <c r="J80" s="2"/>
      <c r="K80" s="13"/>
      <c r="L80" s="13"/>
      <c r="N80" s="31"/>
      <c r="O80"/>
      <c r="P80"/>
      <c r="Q80" s="30"/>
      <c r="R80" s="30"/>
      <c r="S80" s="30"/>
      <c r="T80"/>
      <c r="U80"/>
      <c r="V80"/>
      <c r="Y80" s="15">
        <f>SUM(Y74:Y79)</f>
        <v>40078268</v>
      </c>
    </row>
    <row r="81" spans="1:34" x14ac:dyDescent="0.35">
      <c r="E81" s="14"/>
      <c r="H81" s="2"/>
      <c r="I81" s="2"/>
      <c r="J81" s="2"/>
      <c r="K81" s="13"/>
      <c r="L81" s="13"/>
      <c r="N81" s="31"/>
      <c r="O81"/>
      <c r="P81"/>
      <c r="Q81" s="30"/>
      <c r="R81" s="30"/>
      <c r="S81" s="30"/>
      <c r="T81"/>
      <c r="U81"/>
      <c r="V81"/>
      <c r="Y81"/>
    </row>
    <row r="82" spans="1:34" x14ac:dyDescent="0.35">
      <c r="E82" s="14"/>
      <c r="H82" s="2"/>
      <c r="I82" s="2"/>
      <c r="J82" s="2"/>
      <c r="K82" s="13"/>
      <c r="L82" s="13"/>
      <c r="N82" s="32"/>
      <c r="O82"/>
      <c r="P82"/>
      <c r="Q82" s="30"/>
      <c r="R82" s="30"/>
      <c r="S82" s="30"/>
      <c r="T82"/>
      <c r="U82"/>
      <c r="V82"/>
      <c r="Y82"/>
    </row>
    <row r="83" spans="1:34" x14ac:dyDescent="0.35">
      <c r="E83" s="14"/>
      <c r="H83" s="2"/>
      <c r="I83" s="2"/>
      <c r="J83" s="2"/>
      <c r="K83" s="13"/>
      <c r="L83" s="13"/>
      <c r="N83" s="31"/>
      <c r="O83"/>
      <c r="P83"/>
      <c r="Q83" s="30"/>
      <c r="R83" s="30"/>
      <c r="S83" s="30"/>
      <c r="T83"/>
      <c r="U83"/>
      <c r="V83"/>
      <c r="Y83"/>
    </row>
    <row r="84" spans="1:34" ht="17.25" customHeight="1" x14ac:dyDescent="0.35">
      <c r="E84" s="14"/>
      <c r="H84" s="2"/>
      <c r="I84" s="2"/>
      <c r="J84" s="2"/>
      <c r="K84" s="13"/>
      <c r="L84" s="13"/>
      <c r="N84" s="31"/>
      <c r="O84"/>
      <c r="P84"/>
      <c r="Q84" s="30"/>
      <c r="R84" s="30"/>
      <c r="S84" s="30"/>
      <c r="T84"/>
      <c r="U84"/>
      <c r="V84"/>
      <c r="Y84"/>
    </row>
    <row r="85" spans="1:34" x14ac:dyDescent="0.35">
      <c r="E85" s="14"/>
      <c r="H85" s="2"/>
      <c r="I85" s="2"/>
      <c r="J85" s="2"/>
      <c r="K85" s="13"/>
      <c r="L85" s="13"/>
      <c r="N85" s="31"/>
      <c r="O85"/>
      <c r="P85"/>
      <c r="Q85" s="30"/>
      <c r="R85" s="30"/>
      <c r="S85" s="30"/>
      <c r="T85"/>
      <c r="U85"/>
      <c r="V85" s="2"/>
    </row>
    <row r="86" spans="1:34" x14ac:dyDescent="0.35">
      <c r="E86" s="14"/>
      <c r="H86" s="2"/>
      <c r="I86" s="2"/>
      <c r="J86" s="2"/>
      <c r="K86" s="13"/>
      <c r="L86" s="13"/>
      <c r="O86"/>
      <c r="P86"/>
      <c r="Q86" s="30"/>
      <c r="R86" s="30"/>
      <c r="S86" s="30"/>
      <c r="T86"/>
      <c r="U86"/>
      <c r="Z86" s="29"/>
      <c r="AA86" s="29"/>
      <c r="AB86" s="29"/>
      <c r="AC86" s="29"/>
    </row>
    <row r="87" spans="1:34" x14ac:dyDescent="0.35">
      <c r="E87" s="14"/>
      <c r="H87" s="2"/>
      <c r="I87" s="2"/>
      <c r="J87" s="2"/>
      <c r="K87" s="13"/>
      <c r="L87" s="13"/>
      <c r="O87" s="16"/>
      <c r="P87" s="16"/>
      <c r="Q87" s="16"/>
      <c r="R87" s="16"/>
      <c r="S87" s="16"/>
      <c r="T87" s="16"/>
      <c r="U87" s="16"/>
      <c r="Z87" s="29"/>
      <c r="AA87" s="29"/>
      <c r="AB87" s="29"/>
      <c r="AC87" s="28"/>
    </row>
    <row r="88" spans="1:34" hidden="1" x14ac:dyDescent="0.35">
      <c r="E88" s="14"/>
      <c r="H88" s="2"/>
      <c r="I88" s="2"/>
      <c r="J88" s="2"/>
      <c r="K88" s="13"/>
      <c r="L88" s="13"/>
      <c r="V88" s="7"/>
      <c r="Y88" s="7"/>
      <c r="Z88" s="7"/>
      <c r="AA88" s="7"/>
      <c r="AB88" s="7"/>
      <c r="AC88" s="7"/>
      <c r="AD88" s="7"/>
      <c r="AE88" s="7"/>
    </row>
    <row r="89" spans="1:34" x14ac:dyDescent="0.35">
      <c r="E89" s="14"/>
      <c r="H89" s="2"/>
      <c r="I89" s="2"/>
      <c r="J89" s="2"/>
      <c r="K89" s="13"/>
      <c r="L89" s="13"/>
      <c r="Z89" s="2"/>
      <c r="AA89" s="2"/>
      <c r="AB89" s="2"/>
      <c r="AC89" s="21"/>
    </row>
    <row r="90" spans="1:34" s="16" customFormat="1" ht="17" x14ac:dyDescent="0.6">
      <c r="A90" s="1"/>
      <c r="B90" s="2"/>
      <c r="C90" s="2"/>
      <c r="D90" s="5"/>
      <c r="E90" s="14"/>
      <c r="F90" s="3"/>
      <c r="G90" s="2"/>
      <c r="H90" s="2"/>
      <c r="I90" s="2"/>
      <c r="J90" s="2"/>
      <c r="K90" s="13"/>
      <c r="L90" s="13"/>
      <c r="O90" s="1"/>
      <c r="P90" s="1"/>
      <c r="Q90" s="1"/>
      <c r="R90" s="1"/>
      <c r="S90" s="1"/>
      <c r="T90" s="1"/>
      <c r="U90" s="1"/>
      <c r="W90" s="2"/>
      <c r="X90" s="2"/>
      <c r="Z90" s="27"/>
      <c r="AA90" s="27"/>
      <c r="AB90" s="27"/>
      <c r="AC90" s="26"/>
      <c r="AG90" s="17"/>
      <c r="AH90" s="17"/>
    </row>
    <row r="91" spans="1:34" x14ac:dyDescent="0.35">
      <c r="E91" s="14"/>
      <c r="H91" s="2"/>
      <c r="I91" s="2"/>
      <c r="J91" s="2"/>
      <c r="K91" s="13"/>
      <c r="L91" s="13"/>
      <c r="Y91" s="16"/>
      <c r="Z91" s="23"/>
      <c r="AA91" s="23"/>
      <c r="AB91" s="23"/>
      <c r="AC91" s="22"/>
    </row>
    <row r="92" spans="1:34" ht="15" x14ac:dyDescent="0.4">
      <c r="E92" s="14"/>
      <c r="H92" s="2"/>
      <c r="I92" s="2"/>
      <c r="J92" s="2"/>
      <c r="K92" s="13"/>
      <c r="L92" s="13"/>
      <c r="Z92" s="25"/>
      <c r="AA92" s="25"/>
      <c r="AB92" s="25"/>
      <c r="AC92" s="24"/>
    </row>
    <row r="93" spans="1:34" x14ac:dyDescent="0.35">
      <c r="E93" s="14"/>
      <c r="H93" s="2"/>
      <c r="I93" s="2"/>
      <c r="J93" s="2"/>
      <c r="K93" s="13"/>
      <c r="L93" s="13"/>
      <c r="Y93" s="16"/>
      <c r="Z93" s="23"/>
      <c r="AA93" s="23"/>
      <c r="AB93" s="23"/>
      <c r="AC93" s="22"/>
    </row>
    <row r="94" spans="1:34" s="16" customFormat="1" x14ac:dyDescent="0.35">
      <c r="A94" s="1"/>
      <c r="B94" s="2"/>
      <c r="C94" s="2"/>
      <c r="D94" s="5"/>
      <c r="E94" s="14"/>
      <c r="F94" s="3"/>
      <c r="G94" s="2"/>
      <c r="H94" s="2"/>
      <c r="I94" s="2"/>
      <c r="J94" s="2"/>
      <c r="K94" s="13"/>
      <c r="L94" s="13"/>
      <c r="O94" s="1"/>
      <c r="P94" s="1"/>
      <c r="Q94" s="1"/>
      <c r="R94" s="1"/>
      <c r="S94" s="1"/>
      <c r="T94" s="1"/>
      <c r="U94" s="1"/>
      <c r="W94" s="2"/>
      <c r="X94" s="2"/>
      <c r="Z94" s="17"/>
      <c r="AA94" s="17"/>
      <c r="AB94" s="17"/>
      <c r="AC94" s="22"/>
      <c r="AG94" s="17"/>
      <c r="AH94" s="17"/>
    </row>
    <row r="95" spans="1:34" x14ac:dyDescent="0.35">
      <c r="E95" s="14"/>
      <c r="H95" s="2"/>
      <c r="I95" s="2"/>
      <c r="J95" s="2"/>
      <c r="K95" s="13"/>
      <c r="L95" s="13"/>
      <c r="O95" s="16"/>
      <c r="P95" s="16"/>
      <c r="Q95" s="16"/>
      <c r="R95" s="16"/>
      <c r="S95" s="16"/>
      <c r="T95" s="16"/>
      <c r="U95" s="16"/>
      <c r="Z95" s="2"/>
      <c r="AA95" s="2"/>
      <c r="AB95" s="2"/>
      <c r="AC95" s="21"/>
    </row>
    <row r="96" spans="1:34" s="16" customFormat="1" x14ac:dyDescent="0.35">
      <c r="A96" s="1"/>
      <c r="B96" s="2"/>
      <c r="C96" s="2"/>
      <c r="D96" s="5"/>
      <c r="E96" s="14"/>
      <c r="F96" s="3"/>
      <c r="G96" s="2"/>
      <c r="H96" s="2"/>
      <c r="I96" s="2"/>
      <c r="J96" s="2"/>
      <c r="K96" s="13"/>
      <c r="L96" s="13"/>
      <c r="O96" s="1"/>
      <c r="P96" s="1"/>
      <c r="Q96" s="1"/>
      <c r="R96" s="1"/>
      <c r="S96" s="1"/>
      <c r="T96" s="1"/>
      <c r="U96" s="1"/>
      <c r="W96" s="2"/>
      <c r="X96" s="2"/>
      <c r="Z96" s="20"/>
      <c r="AA96" s="20"/>
      <c r="AB96" s="20"/>
      <c r="AC96" s="19"/>
      <c r="AG96" s="17"/>
      <c r="AH96" s="17"/>
    </row>
    <row r="97" spans="1:34" x14ac:dyDescent="0.35">
      <c r="E97" s="14"/>
      <c r="H97" s="2"/>
      <c r="I97" s="2"/>
      <c r="J97" s="2"/>
      <c r="K97" s="13"/>
      <c r="L97" s="13"/>
      <c r="Z97" s="11"/>
      <c r="AA97" s="11"/>
      <c r="AB97" s="11"/>
    </row>
    <row r="98" spans="1:34" x14ac:dyDescent="0.35">
      <c r="E98" s="14"/>
      <c r="H98" s="2"/>
      <c r="I98" s="2"/>
      <c r="J98" s="2"/>
      <c r="K98" s="13"/>
      <c r="L98" s="13"/>
      <c r="Z98" s="11"/>
      <c r="AA98" s="11"/>
      <c r="AB98" s="11"/>
    </row>
    <row r="99" spans="1:34" x14ac:dyDescent="0.35">
      <c r="E99" s="14"/>
      <c r="H99" s="2"/>
      <c r="I99" s="2"/>
      <c r="J99" s="2"/>
      <c r="K99" s="13"/>
      <c r="L99" s="13"/>
    </row>
    <row r="100" spans="1:34" x14ac:dyDescent="0.35">
      <c r="E100" s="14"/>
      <c r="H100" s="2"/>
      <c r="I100" s="2"/>
      <c r="J100" s="2"/>
      <c r="K100" s="13"/>
      <c r="L100" s="13"/>
    </row>
    <row r="101" spans="1:34" x14ac:dyDescent="0.35">
      <c r="E101" s="14"/>
      <c r="H101" s="2"/>
      <c r="I101" s="2"/>
      <c r="J101" s="2"/>
      <c r="K101" s="13"/>
      <c r="L101" s="13"/>
    </row>
    <row r="102" spans="1:34" ht="22.5" customHeight="1" x14ac:dyDescent="0.35">
      <c r="E102" s="14"/>
      <c r="H102" s="2"/>
      <c r="I102" s="2"/>
      <c r="J102" s="2"/>
      <c r="K102" s="13"/>
      <c r="L102" s="13"/>
    </row>
    <row r="103" spans="1:34" x14ac:dyDescent="0.35">
      <c r="E103" s="14"/>
      <c r="H103" s="2"/>
      <c r="I103" s="2"/>
      <c r="J103" s="2"/>
      <c r="K103" s="13"/>
      <c r="L103" s="13"/>
    </row>
    <row r="104" spans="1:34" s="16" customFormat="1" x14ac:dyDescent="0.35">
      <c r="A104" s="1"/>
      <c r="B104" s="2"/>
      <c r="C104" s="2"/>
      <c r="D104" s="5"/>
      <c r="E104" s="14"/>
      <c r="F104" s="3"/>
      <c r="G104" s="2"/>
      <c r="H104" s="2"/>
      <c r="I104" s="2"/>
      <c r="J104" s="2"/>
      <c r="K104" s="13"/>
      <c r="L104" s="13"/>
      <c r="O104" s="1"/>
      <c r="P104" s="1"/>
      <c r="Q104" s="1"/>
      <c r="R104" s="1"/>
      <c r="S104" s="1"/>
      <c r="T104" s="1"/>
      <c r="U104" s="1"/>
      <c r="W104" s="2"/>
      <c r="X104" s="2"/>
      <c r="AG104" s="17"/>
      <c r="AH104" s="17"/>
    </row>
    <row r="105" spans="1:34" x14ac:dyDescent="0.35">
      <c r="E105" s="14"/>
      <c r="H105" s="2"/>
      <c r="I105" s="2"/>
      <c r="J105" s="2"/>
      <c r="K105" s="13"/>
      <c r="L105" s="13"/>
    </row>
    <row r="106" spans="1:34" x14ac:dyDescent="0.35">
      <c r="E106" s="14"/>
      <c r="H106" s="2"/>
      <c r="I106" s="2"/>
      <c r="J106" s="2"/>
      <c r="K106" s="13"/>
      <c r="L106" s="13"/>
      <c r="O106" s="16"/>
      <c r="P106" s="16"/>
      <c r="Q106" s="16"/>
      <c r="R106" s="16"/>
      <c r="S106" s="16"/>
      <c r="T106" s="16"/>
      <c r="U106" s="16"/>
      <c r="AE106" s="2"/>
      <c r="AF106" s="2"/>
      <c r="AG106" s="1"/>
      <c r="AH106" s="1"/>
    </row>
    <row r="107" spans="1:34" x14ac:dyDescent="0.35">
      <c r="E107" s="14"/>
      <c r="H107" s="2"/>
      <c r="I107" s="2"/>
      <c r="J107" s="2"/>
      <c r="K107" s="13"/>
      <c r="L107" s="13"/>
      <c r="AE107" s="2"/>
      <c r="AF107" s="2"/>
      <c r="AG107" s="1"/>
      <c r="AH107" s="1"/>
    </row>
    <row r="108" spans="1:34" x14ac:dyDescent="0.35">
      <c r="E108" s="14"/>
      <c r="H108" s="2"/>
      <c r="I108" s="2"/>
      <c r="J108" s="2"/>
      <c r="K108" s="13"/>
      <c r="L108" s="13"/>
      <c r="AE108" s="2"/>
      <c r="AF108" s="2"/>
      <c r="AG108" s="1"/>
      <c r="AH108" s="1"/>
    </row>
    <row r="109" spans="1:34" x14ac:dyDescent="0.35">
      <c r="E109" s="14"/>
      <c r="H109" s="2"/>
      <c r="I109" s="2"/>
      <c r="J109" s="2"/>
      <c r="K109" s="13"/>
      <c r="L109" s="13"/>
      <c r="O109" s="16"/>
      <c r="P109" s="16"/>
      <c r="Q109" s="16"/>
      <c r="R109" s="16"/>
      <c r="S109" s="16"/>
      <c r="T109" s="16"/>
      <c r="U109" s="16"/>
      <c r="AE109" s="2"/>
      <c r="AF109" s="2"/>
      <c r="AG109" s="1"/>
      <c r="AH109" s="1"/>
    </row>
    <row r="110" spans="1:34" x14ac:dyDescent="0.35">
      <c r="E110" s="14"/>
      <c r="H110" s="2"/>
      <c r="I110" s="2"/>
      <c r="J110" s="2"/>
      <c r="K110" s="13"/>
      <c r="L110" s="13"/>
      <c r="AE110" s="2"/>
      <c r="AF110" s="2"/>
      <c r="AG110" s="1"/>
      <c r="AH110" s="1"/>
    </row>
    <row r="111" spans="1:34" x14ac:dyDescent="0.35">
      <c r="E111" s="14"/>
      <c r="H111" s="2"/>
      <c r="I111" s="2"/>
      <c r="J111" s="2"/>
      <c r="K111" s="13"/>
      <c r="L111" s="13"/>
      <c r="AE111" s="2"/>
      <c r="AF111" s="2"/>
      <c r="AG111" s="1"/>
      <c r="AH111" s="1"/>
    </row>
    <row r="112" spans="1:34" x14ac:dyDescent="0.35">
      <c r="E112" s="14"/>
      <c r="H112" s="2"/>
      <c r="I112" s="2"/>
      <c r="J112" s="2"/>
      <c r="K112" s="13"/>
      <c r="L112" s="13"/>
      <c r="Q112" s="11">
        <v>5329781</v>
      </c>
      <c r="R112" s="11"/>
      <c r="S112" s="11"/>
      <c r="AE112" s="2"/>
      <c r="AF112" s="2"/>
      <c r="AG112" s="1"/>
      <c r="AH112" s="1"/>
    </row>
    <row r="113" spans="1:34" x14ac:dyDescent="0.35">
      <c r="E113" s="14"/>
      <c r="H113" s="2"/>
      <c r="I113" s="2"/>
      <c r="J113" s="2"/>
      <c r="K113" s="13"/>
      <c r="L113" s="13"/>
      <c r="O113" s="16"/>
      <c r="P113" s="16"/>
      <c r="Q113" s="18">
        <v>-6933082</v>
      </c>
      <c r="R113" s="18"/>
      <c r="S113" s="18"/>
      <c r="T113" s="16"/>
      <c r="U113" s="16"/>
      <c r="AE113" s="2"/>
      <c r="AF113" s="2"/>
      <c r="AG113" s="1"/>
      <c r="AH113" s="1"/>
    </row>
    <row r="114" spans="1:34" x14ac:dyDescent="0.35">
      <c r="E114" s="14"/>
      <c r="H114" s="2"/>
      <c r="I114" s="2"/>
      <c r="J114" s="2"/>
      <c r="K114" s="13"/>
      <c r="L114" s="13"/>
      <c r="Q114" s="1">
        <v>23089671</v>
      </c>
      <c r="AE114" s="2"/>
      <c r="AF114" s="2"/>
      <c r="AG114" s="1"/>
      <c r="AH114" s="1"/>
    </row>
    <row r="115" spans="1:34" s="16" customFormat="1" x14ac:dyDescent="0.35">
      <c r="A115" s="1"/>
      <c r="B115" s="2"/>
      <c r="C115" s="2"/>
      <c r="D115" s="5"/>
      <c r="E115" s="14"/>
      <c r="F115" s="3"/>
      <c r="G115" s="2"/>
      <c r="H115" s="2"/>
      <c r="I115" s="2"/>
      <c r="J115" s="2"/>
      <c r="K115" s="13"/>
      <c r="L115" s="13"/>
      <c r="O115" s="1"/>
      <c r="P115" s="1"/>
      <c r="Q115" s="1">
        <f>SUM(Q109:Q114)</f>
        <v>21486370</v>
      </c>
      <c r="R115" s="1"/>
      <c r="S115" s="1"/>
      <c r="T115" s="1"/>
      <c r="U115" s="1"/>
      <c r="W115" s="2"/>
      <c r="X115" s="2"/>
      <c r="AE115" s="17"/>
      <c r="AF115" s="17"/>
    </row>
    <row r="116" spans="1:34" ht="19.5" customHeight="1" x14ac:dyDescent="0.35">
      <c r="E116" s="14"/>
      <c r="H116" s="2"/>
      <c r="I116" s="2"/>
      <c r="J116" s="2"/>
      <c r="K116" s="13"/>
      <c r="L116" s="13"/>
      <c r="O116" s="6"/>
      <c r="P116" s="6"/>
      <c r="R116" s="6"/>
      <c r="AE116" s="2"/>
      <c r="AF116" s="2"/>
      <c r="AG116" s="1"/>
      <c r="AH116" s="1"/>
    </row>
    <row r="117" spans="1:34" x14ac:dyDescent="0.35">
      <c r="E117" s="14"/>
      <c r="H117" s="2"/>
      <c r="I117" s="2"/>
      <c r="J117" s="2"/>
      <c r="K117" s="13"/>
      <c r="L117" s="13"/>
      <c r="O117" s="6"/>
      <c r="P117" s="6"/>
      <c r="R117" s="6"/>
      <c r="AE117" s="2"/>
      <c r="AF117" s="2"/>
      <c r="AG117" s="1"/>
      <c r="AH117" s="1"/>
    </row>
    <row r="118" spans="1:34" s="16" customFormat="1" x14ac:dyDescent="0.35">
      <c r="A118" s="1"/>
      <c r="B118" s="2"/>
      <c r="C118" s="2"/>
      <c r="D118" s="5"/>
      <c r="E118" s="14"/>
      <c r="F118" s="3"/>
      <c r="G118" s="2"/>
      <c r="H118" s="2"/>
      <c r="I118" s="2"/>
      <c r="J118" s="2"/>
      <c r="K118" s="13"/>
      <c r="L118" s="13"/>
      <c r="O118" s="6"/>
      <c r="P118" s="6"/>
      <c r="Q118" s="1"/>
      <c r="R118" s="6"/>
      <c r="S118" s="1"/>
      <c r="T118" s="1"/>
      <c r="U118" s="1"/>
      <c r="W118" s="2"/>
      <c r="X118" s="2"/>
      <c r="AE118" s="17"/>
      <c r="AF118" s="17"/>
    </row>
    <row r="119" spans="1:34" x14ac:dyDescent="0.35">
      <c r="E119" s="14"/>
      <c r="H119" s="2"/>
      <c r="I119" s="2"/>
      <c r="J119" s="2"/>
      <c r="K119" s="13"/>
      <c r="L119" s="13"/>
    </row>
    <row r="120" spans="1:34" x14ac:dyDescent="0.35">
      <c r="E120" s="14"/>
      <c r="H120" s="2"/>
      <c r="I120" s="2"/>
      <c r="J120" s="2"/>
      <c r="K120" s="13"/>
      <c r="L120" s="13"/>
      <c r="Q120" s="2"/>
    </row>
    <row r="121" spans="1:34" x14ac:dyDescent="0.35">
      <c r="E121" s="14"/>
      <c r="H121" s="2"/>
      <c r="I121" s="2"/>
      <c r="J121" s="2"/>
      <c r="K121" s="13"/>
      <c r="L121" s="13"/>
      <c r="N121" s="1" t="s">
        <v>4</v>
      </c>
      <c r="Q121" s="2"/>
    </row>
    <row r="122" spans="1:34" s="16" customFormat="1" x14ac:dyDescent="0.35">
      <c r="A122" s="1"/>
      <c r="B122" s="2"/>
      <c r="C122" s="2"/>
      <c r="D122" s="5"/>
      <c r="E122" s="14"/>
      <c r="F122" s="3"/>
      <c r="G122" s="2"/>
      <c r="H122" s="2"/>
      <c r="I122" s="2"/>
      <c r="J122" s="2"/>
      <c r="K122" s="13"/>
      <c r="L122" s="13"/>
      <c r="N122" s="16" t="s">
        <v>3</v>
      </c>
      <c r="O122" s="1"/>
      <c r="P122" s="1"/>
      <c r="Q122" s="2"/>
      <c r="R122" s="1"/>
      <c r="S122" s="1"/>
      <c r="T122" s="1"/>
      <c r="U122" s="1"/>
      <c r="W122" s="2"/>
      <c r="X122" s="2"/>
      <c r="AG122" s="17"/>
      <c r="AH122" s="17"/>
    </row>
    <row r="123" spans="1:34" x14ac:dyDescent="0.35">
      <c r="E123" s="14"/>
      <c r="H123" s="2"/>
      <c r="I123" s="2"/>
      <c r="J123" s="2"/>
      <c r="K123" s="13"/>
      <c r="L123" s="13"/>
      <c r="N123" s="1" t="s">
        <v>2</v>
      </c>
      <c r="Q123" s="15"/>
    </row>
    <row r="124" spans="1:34" x14ac:dyDescent="0.35">
      <c r="E124" s="14"/>
      <c r="H124" s="2"/>
      <c r="I124" s="2"/>
      <c r="J124" s="2"/>
      <c r="K124" s="13"/>
      <c r="L124" s="13"/>
    </row>
    <row r="125" spans="1:34" x14ac:dyDescent="0.35">
      <c r="E125" s="14"/>
      <c r="H125" s="2"/>
      <c r="I125" s="2"/>
      <c r="J125" s="2"/>
      <c r="K125" s="13"/>
      <c r="L125" s="13"/>
      <c r="N125" s="6"/>
    </row>
    <row r="126" spans="1:34" x14ac:dyDescent="0.35">
      <c r="E126" s="14"/>
      <c r="H126" s="2"/>
      <c r="I126" s="2"/>
      <c r="J126" s="2"/>
      <c r="K126" s="13"/>
      <c r="L126" s="13"/>
      <c r="N126" s="6"/>
    </row>
    <row r="127" spans="1:34" x14ac:dyDescent="0.35">
      <c r="E127" s="14"/>
      <c r="H127" s="2"/>
      <c r="I127" s="2"/>
      <c r="J127" s="2"/>
      <c r="K127" s="13"/>
      <c r="L127" s="13"/>
      <c r="N127" s="6"/>
    </row>
    <row r="128" spans="1:34" x14ac:dyDescent="0.35">
      <c r="E128" s="14"/>
      <c r="H128" s="2"/>
      <c r="I128" s="2"/>
      <c r="J128" s="2"/>
      <c r="K128" s="13"/>
      <c r="L128" s="13"/>
    </row>
    <row r="129" spans="1:24" x14ac:dyDescent="0.35">
      <c r="E129" s="14"/>
      <c r="H129" s="2"/>
      <c r="I129" s="2"/>
      <c r="J129" s="2"/>
      <c r="K129" s="13"/>
      <c r="L129" s="13"/>
    </row>
    <row r="130" spans="1:24" x14ac:dyDescent="0.35">
      <c r="E130" s="14"/>
      <c r="H130" s="2"/>
      <c r="I130" s="2"/>
      <c r="J130" s="2"/>
      <c r="K130" s="13"/>
      <c r="L130" s="13"/>
    </row>
    <row r="131" spans="1:24" x14ac:dyDescent="0.35">
      <c r="I131" s="11"/>
      <c r="K131" s="2"/>
      <c r="L131" s="6"/>
    </row>
    <row r="132" spans="1:24" x14ac:dyDescent="0.35">
      <c r="I132" s="11"/>
      <c r="K132" s="2"/>
      <c r="L132" s="6"/>
    </row>
    <row r="133" spans="1:24" x14ac:dyDescent="0.35">
      <c r="I133" s="11"/>
    </row>
    <row r="134" spans="1:24" x14ac:dyDescent="0.35">
      <c r="A134" s="12"/>
      <c r="I134" s="11"/>
    </row>
    <row r="135" spans="1:24" x14ac:dyDescent="0.35">
      <c r="A135" s="12"/>
      <c r="I135" s="11"/>
    </row>
    <row r="136" spans="1:24" x14ac:dyDescent="0.35">
      <c r="I136" s="11"/>
    </row>
    <row r="137" spans="1:24" x14ac:dyDescent="0.35">
      <c r="D137" s="10"/>
      <c r="E137" s="1"/>
      <c r="F137" s="9"/>
      <c r="I137" s="8"/>
    </row>
    <row r="138" spans="1:24" x14ac:dyDescent="0.35">
      <c r="B138" s="1"/>
      <c r="C138" s="1"/>
      <c r="D138" s="1"/>
      <c r="E138" s="1"/>
      <c r="F138" s="1"/>
      <c r="G138" s="1"/>
      <c r="W138" s="1"/>
      <c r="X138" s="1"/>
    </row>
    <row r="139" spans="1:24" x14ac:dyDescent="0.35">
      <c r="B139" s="1"/>
      <c r="C139" s="1"/>
      <c r="D139" s="1"/>
      <c r="E139" s="1"/>
      <c r="F139" s="1"/>
      <c r="G139" s="1"/>
      <c r="W139" s="1"/>
      <c r="X139" s="1"/>
    </row>
    <row r="140" spans="1:24" x14ac:dyDescent="0.35">
      <c r="B140" s="1"/>
      <c r="C140" s="1"/>
      <c r="D140" s="1"/>
      <c r="E140" s="1"/>
      <c r="F140" s="1"/>
      <c r="G140" s="1"/>
      <c r="W140" s="1"/>
      <c r="X140" s="1"/>
    </row>
    <row r="141" spans="1:24" x14ac:dyDescent="0.35">
      <c r="B141" s="1"/>
      <c r="C141" s="1"/>
      <c r="D141" s="1"/>
      <c r="E141" s="1"/>
      <c r="F141" s="1"/>
      <c r="G141" s="1"/>
      <c r="W141" s="1"/>
      <c r="X141" s="1"/>
    </row>
    <row r="142" spans="1:24" x14ac:dyDescent="0.35">
      <c r="B142" s="1"/>
      <c r="C142" s="1"/>
      <c r="D142" s="1"/>
      <c r="E142" s="1"/>
      <c r="F142" s="1"/>
      <c r="G142" s="1"/>
      <c r="J142" s="1">
        <v>35.009768183363121</v>
      </c>
      <c r="W142" s="1"/>
      <c r="X142" s="1"/>
    </row>
    <row r="143" spans="1:24" x14ac:dyDescent="0.35">
      <c r="B143" s="1"/>
      <c r="C143" s="1"/>
      <c r="D143" s="1"/>
      <c r="E143" s="1"/>
      <c r="F143" s="1"/>
      <c r="G143" s="1"/>
      <c r="I143" s="1">
        <v>11.090590868397157</v>
      </c>
      <c r="J143" s="1">
        <v>37.403148642626775</v>
      </c>
      <c r="W143" s="1"/>
      <c r="X143" s="1"/>
    </row>
    <row r="144" spans="1:24" x14ac:dyDescent="0.35">
      <c r="F144" s="3" t="s">
        <v>1</v>
      </c>
      <c r="G144" s="2" t="s">
        <v>1</v>
      </c>
      <c r="I144" s="1">
        <v>12.699419054255031</v>
      </c>
      <c r="J144" s="1">
        <v>72.412916825989896</v>
      </c>
    </row>
    <row r="145" spans="6:12" x14ac:dyDescent="0.35">
      <c r="F145" s="3" t="s">
        <v>0</v>
      </c>
      <c r="G145" s="2" t="s">
        <v>0</v>
      </c>
      <c r="I145" s="1">
        <v>23.790009922652189</v>
      </c>
    </row>
    <row r="150" spans="6:12" x14ac:dyDescent="0.35">
      <c r="J150" s="6"/>
      <c r="K150" s="1">
        <v>70.642835871417446</v>
      </c>
      <c r="L150" s="1">
        <v>115.48141859464704</v>
      </c>
    </row>
    <row r="151" spans="6:12" x14ac:dyDescent="0.35">
      <c r="I151" s="6"/>
      <c r="J151" s="6"/>
      <c r="K151" s="1">
        <v>73.374660916836774</v>
      </c>
      <c r="L151" s="1">
        <v>114.83298558742354</v>
      </c>
    </row>
    <row r="152" spans="6:12" x14ac:dyDescent="0.35">
      <c r="F152" s="1"/>
      <c r="I152" s="6"/>
      <c r="J152" s="6"/>
      <c r="K152" s="1">
        <v>144.01749678825422</v>
      </c>
      <c r="L152" s="1">
        <v>230.31440418207058</v>
      </c>
    </row>
    <row r="153" spans="6:12" x14ac:dyDescent="0.35">
      <c r="F153" s="1"/>
      <c r="I153" s="6"/>
    </row>
    <row r="158" spans="6:12" x14ac:dyDescent="0.35">
      <c r="K158" s="6"/>
      <c r="L158" s="6"/>
    </row>
    <row r="159" spans="6:12" x14ac:dyDescent="0.35">
      <c r="K159" s="6"/>
      <c r="L159" s="6"/>
    </row>
    <row r="160" spans="6:12" x14ac:dyDescent="0.35">
      <c r="K160" s="6"/>
      <c r="L160" s="6"/>
    </row>
    <row r="165" spans="12:12" x14ac:dyDescent="0.35">
      <c r="L165" s="6"/>
    </row>
    <row r="166" spans="12:12" x14ac:dyDescent="0.35">
      <c r="L166" s="6"/>
    </row>
    <row r="167" spans="12:12" x14ac:dyDescent="0.35">
      <c r="L167" s="6"/>
    </row>
  </sheetData>
  <pageMargins left="0.17" right="0.17" top="0.2" bottom="0.3" header="0.17" footer="0.17"/>
  <pageSetup scale="70" fitToHeight="0" orientation="landscape" r:id="rId1"/>
  <headerFooter>
    <oddFooter>&amp;R&amp;D  &amp;T</oddFooter>
  </headerFooter>
  <customProperties>
    <customPr name="CellIDs" r:id="rId2"/>
    <customPr name="ConnName" r:id="rId3"/>
    <customPr name="ConnPOV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April BOT Report with Fy19 Obud</vt:lpstr>
      <vt:lpstr>April BOT Report FY18-22</vt:lpstr>
      <vt:lpstr>'April BOT Report FY18-22'!Print_Area</vt:lpstr>
      <vt:lpstr>'April BOT Report with Fy19 Obud'!Print_Area</vt:lpstr>
    </vt:vector>
  </TitlesOfParts>
  <Company>Plymouth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Wilcox</dc:creator>
  <cp:lastModifiedBy>Krista McManus</cp:lastModifiedBy>
  <cp:lastPrinted>2018-07-09T12:30:25Z</cp:lastPrinted>
  <dcterms:created xsi:type="dcterms:W3CDTF">2018-07-05T15:56:36Z</dcterms:created>
  <dcterms:modified xsi:type="dcterms:W3CDTF">2023-07-19T13:28:54Z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