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https://universitysystemnh-my.sharepoint.com/personal/km1625_usnh_edu/Documents/Documents/Website/Drupal/Research Admin/"/>
    </mc:Choice>
  </mc:AlternateContent>
  <xr:revisionPtr revIDLastSave="0" documentId="8_{C1CC8FA7-AC14-4B80-8AE3-A85EB6BBB34A}" xr6:coauthVersionLast="47" xr6:coauthVersionMax="47" xr10:uidLastSave="{00000000-0000-0000-0000-000000000000}"/>
  <bookViews>
    <workbookView xWindow="-110" yWindow="-110" windowWidth="19420" windowHeight="10420" tabRatio="685" activeTab="1" xr2:uid="{00000000-000D-0000-FFFF-FFFF00000000}"/>
  </bookViews>
  <sheets>
    <sheet name="Instructions" sheetId="7" r:id="rId1"/>
    <sheet name="Toolbox" sheetId="31" r:id="rId2"/>
    <sheet name="Sponsor" sheetId="27" r:id="rId3"/>
    <sheet name="NSF" sheetId="29" state="hidden" r:id="rId4"/>
    <sheet name="PSUYr1" sheetId="4" r:id="rId5"/>
    <sheet name="PSUYr2" sheetId="18" r:id="rId6"/>
    <sheet name="PSUYr3" sheetId="19" r:id="rId7"/>
    <sheet name="PSUYr4" sheetId="20" r:id="rId8"/>
    <sheet name="PSUYr5" sheetId="21" r:id="rId9"/>
    <sheet name="Cumulative" sheetId="25" r:id="rId10"/>
    <sheet name="Summary by Source" sheetId="23" r:id="rId11"/>
  </sheets>
  <definedNames>
    <definedName name="Fringe_Rate">Toolbox!#REF!</definedName>
    <definedName name="_xlnm.Print_Area" localSheetId="9">Cumulative!$A$1:$N$160</definedName>
    <definedName name="_xlnm.Print_Area" localSheetId="0">Instructions!$A$1:$F$23</definedName>
    <definedName name="_xlnm.Print_Area" localSheetId="3">NSF!$A$1:$K$381</definedName>
    <definedName name="_xlnm.Print_Area" localSheetId="4">PSUYr1!$A$1:$N$161</definedName>
    <definedName name="_xlnm.Print_Area" localSheetId="5">PSUYr2!$A$1:$N$160</definedName>
    <definedName name="_xlnm.Print_Area" localSheetId="6">PSUYr3!$A$1:$N$160</definedName>
    <definedName name="_xlnm.Print_Area" localSheetId="7">PSUYr4!$A$1:$N$160</definedName>
    <definedName name="_xlnm.Print_Area" localSheetId="8">PSUYr5!$A$1:$N$160</definedName>
    <definedName name="_xlnm.Print_Area" localSheetId="2">Sponsor!$A$1:$I$192</definedName>
    <definedName name="_xlnm.Print_Area" localSheetId="10">'Summary by Source'!$A$1:$H$98</definedName>
    <definedName name="_xlnm.Print_Area" localSheetId="1">Toolbox!$A$1:$L$39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1" l="1"/>
  <c r="L15" i="31"/>
  <c r="L13" i="31"/>
  <c r="L12" i="31"/>
  <c r="L11" i="31"/>
  <c r="L10" i="31"/>
  <c r="K16" i="31"/>
  <c r="K15" i="31"/>
  <c r="K13" i="31"/>
  <c r="K12" i="31"/>
  <c r="K10" i="31"/>
  <c r="M13" i="31" l="1"/>
  <c r="D34" i="18"/>
  <c r="D34" i="4"/>
  <c r="H84" i="27"/>
  <c r="E69" i="27"/>
  <c r="F69" i="27" s="1"/>
  <c r="G69" i="27" s="1"/>
  <c r="H69" i="27" s="1"/>
  <c r="G84" i="27"/>
  <c r="F84" i="27"/>
  <c r="D84" i="19" s="1"/>
  <c r="E84" i="27"/>
  <c r="E127" i="4"/>
  <c r="E51" i="4" s="1"/>
  <c r="D67" i="4"/>
  <c r="E67" i="4" s="1"/>
  <c r="D68" i="4"/>
  <c r="E68" i="4" s="1"/>
  <c r="D69" i="4"/>
  <c r="E69" i="4" s="1"/>
  <c r="F69" i="4" s="1"/>
  <c r="G69" i="4" s="1"/>
  <c r="H69" i="4" s="1"/>
  <c r="I69" i="4" s="1"/>
  <c r="J69" i="4" s="1"/>
  <c r="A120" i="4"/>
  <c r="I50" i="27" a="1"/>
  <c r="I50" i="27" s="1"/>
  <c r="I49" i="27" a="1"/>
  <c r="I49" i="27" s="1"/>
  <c r="I22" i="27" a="1"/>
  <c r="I22" i="27" s="1"/>
  <c r="I21" i="27" a="1"/>
  <c r="I21" i="27" s="1"/>
  <c r="I20" i="27" a="1"/>
  <c r="I20" i="27" s="1"/>
  <c r="I19" i="27" a="1"/>
  <c r="I19" i="27"/>
  <c r="F128" i="27" a="1"/>
  <c r="F128" i="27" s="1"/>
  <c r="F51" i="27" s="1"/>
  <c r="D51" i="19" s="1"/>
  <c r="Q17" i="27"/>
  <c r="R17" i="27"/>
  <c r="S17" i="27"/>
  <c r="T17" i="27"/>
  <c r="T19" i="27" s="1"/>
  <c r="U17" i="27"/>
  <c r="V17" i="27"/>
  <c r="E128" i="27" a="1"/>
  <c r="E128" i="27"/>
  <c r="Q13" i="27"/>
  <c r="R13" i="27"/>
  <c r="S13" i="27"/>
  <c r="T13" i="27"/>
  <c r="U13" i="27"/>
  <c r="V13" i="27"/>
  <c r="D128" i="27" a="1"/>
  <c r="D128" i="27" s="1"/>
  <c r="D127" i="25" s="1"/>
  <c r="Q8" i="27"/>
  <c r="R8" i="27"/>
  <c r="S8" i="27"/>
  <c r="T8" i="27"/>
  <c r="U8" i="27"/>
  <c r="V8" i="27"/>
  <c r="Q18" i="27"/>
  <c r="R18" i="27"/>
  <c r="S18" i="27"/>
  <c r="T18" i="27"/>
  <c r="U18" i="27"/>
  <c r="V18" i="27"/>
  <c r="Z19" i="27"/>
  <c r="AA19" i="27"/>
  <c r="AB19" i="27"/>
  <c r="AC19" i="27"/>
  <c r="AJ19" i="20" s="1"/>
  <c r="AD19" i="27"/>
  <c r="H109" i="27" a="1"/>
  <c r="H109" i="27" s="1"/>
  <c r="H12" i="27" s="1"/>
  <c r="H13" i="27" s="1" a="1"/>
  <c r="H13" i="27" s="1"/>
  <c r="G109" i="27" a="1"/>
  <c r="G109" i="27" s="1"/>
  <c r="G12" i="27" s="1"/>
  <c r="G13" i="27" s="1" a="1"/>
  <c r="G13" i="27" s="1"/>
  <c r="G23" i="27" s="1" a="1"/>
  <c r="G23" i="27" s="1"/>
  <c r="D23" i="20" s="1"/>
  <c r="K23" i="20" s="1"/>
  <c r="N23" i="20" s="1"/>
  <c r="F109" i="27" a="1"/>
  <c r="F109" i="27" s="1"/>
  <c r="E109" i="27" a="1"/>
  <c r="E109" i="27" s="1"/>
  <c r="E12" i="27" s="1"/>
  <c r="E13" i="27" s="1" a="1"/>
  <c r="E13" i="27" s="1"/>
  <c r="D109" i="27" a="1"/>
  <c r="D109" i="27"/>
  <c r="D109" i="4" s="1"/>
  <c r="D161" i="27"/>
  <c r="E161" i="27"/>
  <c r="F161" i="27"/>
  <c r="G161" i="27"/>
  <c r="G48" i="27" s="1"/>
  <c r="H161" i="27"/>
  <c r="I158" i="27" a="1"/>
  <c r="I158" i="27"/>
  <c r="D157" i="25" s="1"/>
  <c r="N157" i="25" s="1"/>
  <c r="S140" i="27"/>
  <c r="D159" i="27" s="1"/>
  <c r="I155" i="27" a="1"/>
  <c r="I155" i="27"/>
  <c r="S139" i="27"/>
  <c r="D156" i="27" s="1"/>
  <c r="I152" i="27" a="1"/>
  <c r="I152" i="27"/>
  <c r="S138" i="27"/>
  <c r="D153" i="27" s="1"/>
  <c r="I149" i="27" a="1"/>
  <c r="I149" i="27" s="1"/>
  <c r="D148" i="25" s="1"/>
  <c r="N148" i="25" s="1"/>
  <c r="S137" i="27"/>
  <c r="D150" i="27" s="1"/>
  <c r="I146" i="27" a="1"/>
  <c r="I146" i="27" s="1"/>
  <c r="D145" i="25" s="1"/>
  <c r="N145" i="25" s="1"/>
  <c r="S136" i="27"/>
  <c r="D147" i="27" s="1"/>
  <c r="I143" i="27" a="1"/>
  <c r="I143" i="27"/>
  <c r="S135" i="27"/>
  <c r="I140" i="27" a="1"/>
  <c r="I140" i="27"/>
  <c r="S134" i="27"/>
  <c r="D141" i="27" s="1"/>
  <c r="I137" i="27" a="1"/>
  <c r="I137" i="27" s="1"/>
  <c r="D136" i="25" s="1"/>
  <c r="N136" i="25" s="1"/>
  <c r="S133" i="27"/>
  <c r="D138" i="27" s="1"/>
  <c r="I134" i="27" a="1"/>
  <c r="I134" i="27"/>
  <c r="D133" i="25" s="1"/>
  <c r="N133" i="25" s="1"/>
  <c r="S132" i="27"/>
  <c r="D135" i="27" s="1"/>
  <c r="I131" i="27" a="1"/>
  <c r="I131" i="27"/>
  <c r="S131" i="27"/>
  <c r="D132" i="27" s="1"/>
  <c r="I119" i="27" a="1"/>
  <c r="I119" i="27" s="1"/>
  <c r="I120" i="27" a="1"/>
  <c r="I120" i="27"/>
  <c r="I121" i="27" a="1"/>
  <c r="I121" i="27" s="1"/>
  <c r="I122" i="27" a="1"/>
  <c r="I122" i="27" s="1"/>
  <c r="I123" i="27" a="1"/>
  <c r="I123" i="27" s="1"/>
  <c r="I124" i="27" a="1"/>
  <c r="I125" i="27" a="1"/>
  <c r="I125" i="27" s="1"/>
  <c r="I126" i="27" a="1"/>
  <c r="I127" i="27" a="1"/>
  <c r="I124" i="27"/>
  <c r="I126" i="27"/>
  <c r="I127" i="27"/>
  <c r="H128" i="27" a="1"/>
  <c r="H128" i="27" s="1"/>
  <c r="G128" i="27" a="1"/>
  <c r="G128" i="27" s="1"/>
  <c r="H116" i="27" a="1"/>
  <c r="H116" i="27"/>
  <c r="G116" i="27" a="1"/>
  <c r="G116" i="27" s="1"/>
  <c r="G30" i="27" s="1"/>
  <c r="G31" i="27" s="1" a="1"/>
  <c r="G31" i="27" s="1"/>
  <c r="F116" i="27" a="1"/>
  <c r="F116" i="27"/>
  <c r="F30" i="27" s="1"/>
  <c r="D30" i="19" s="1"/>
  <c r="K30" i="19" s="1"/>
  <c r="N30" i="19" s="1"/>
  <c r="E116" i="27" a="1"/>
  <c r="E116" i="27" s="1"/>
  <c r="D116" i="27" a="1"/>
  <c r="D116" i="27"/>
  <c r="I115" i="27" a="1"/>
  <c r="I115" i="27" s="1"/>
  <c r="AE41" i="27" s="1"/>
  <c r="I114" i="27" a="1"/>
  <c r="I114" i="27"/>
  <c r="I113" i="27" a="1"/>
  <c r="I113" i="27" s="1"/>
  <c r="I112" i="27" a="1"/>
  <c r="I112" i="27" s="1"/>
  <c r="I111" i="27" a="1"/>
  <c r="I111" i="27" s="1"/>
  <c r="I108" i="27" a="1"/>
  <c r="I108" i="27" s="1"/>
  <c r="I107" i="27" a="1"/>
  <c r="I107" i="27" s="1"/>
  <c r="I106" i="27" a="1"/>
  <c r="I106" i="27" s="1"/>
  <c r="I105" i="27" a="1"/>
  <c r="I105" i="27" s="1"/>
  <c r="I104" i="27" a="1"/>
  <c r="I104" i="27"/>
  <c r="I103" i="27" a="1"/>
  <c r="I103" i="27" s="1"/>
  <c r="I102" i="27" a="1"/>
  <c r="I102" i="27" s="1"/>
  <c r="I101" i="27" a="1"/>
  <c r="I101" i="27"/>
  <c r="I100" i="27" a="1"/>
  <c r="I100" i="27" s="1"/>
  <c r="I99" i="27" a="1"/>
  <c r="I99" i="27" s="1"/>
  <c r="I98" i="27" a="1"/>
  <c r="I98" i="27" s="1"/>
  <c r="I97" i="27" a="1"/>
  <c r="I97" i="27" s="1"/>
  <c r="I96" i="27" a="1"/>
  <c r="I96" i="27"/>
  <c r="I95" i="27" a="1"/>
  <c r="I95" i="27" s="1"/>
  <c r="I94" i="27" a="1"/>
  <c r="I94" i="27" s="1"/>
  <c r="I93" i="27" a="1"/>
  <c r="I93" i="27"/>
  <c r="Q9" i="27"/>
  <c r="R9" i="27"/>
  <c r="S9" i="27"/>
  <c r="T9" i="27"/>
  <c r="U9" i="27"/>
  <c r="V9" i="27"/>
  <c r="D36" i="27" a="1"/>
  <c r="D36" i="27" s="1"/>
  <c r="D48" i="27"/>
  <c r="N131" i="27"/>
  <c r="N132" i="27"/>
  <c r="N133" i="27"/>
  <c r="N134" i="27"/>
  <c r="N136" i="27"/>
  <c r="N138" i="27"/>
  <c r="N139" i="27"/>
  <c r="N140" i="27"/>
  <c r="Q14" i="27"/>
  <c r="R14" i="27"/>
  <c r="S14" i="27"/>
  <c r="T14" i="27"/>
  <c r="U14" i="27"/>
  <c r="V14" i="27"/>
  <c r="E36" i="27" a="1"/>
  <c r="E36" i="27" s="1"/>
  <c r="E48" i="27"/>
  <c r="F36" i="27" a="1"/>
  <c r="F36" i="27" s="1"/>
  <c r="D36" i="19" s="1"/>
  <c r="F48" i="27"/>
  <c r="Q21" i="27"/>
  <c r="Q22" i="27"/>
  <c r="R21" i="27"/>
  <c r="R22" i="27"/>
  <c r="S21" i="27"/>
  <c r="S23" i="27" s="1"/>
  <c r="S22" i="27"/>
  <c r="T21" i="27"/>
  <c r="T22" i="27"/>
  <c r="U21" i="27"/>
  <c r="U23" i="27" s="1"/>
  <c r="U22" i="27"/>
  <c r="V21" i="27"/>
  <c r="V22" i="27"/>
  <c r="G36" i="27" a="1"/>
  <c r="G36" i="27" s="1"/>
  <c r="D36" i="20" s="1"/>
  <c r="Q25" i="27"/>
  <c r="Q27" i="27" s="1"/>
  <c r="Q26" i="27"/>
  <c r="R25" i="27"/>
  <c r="R26" i="27"/>
  <c r="S25" i="27"/>
  <c r="S26" i="27"/>
  <c r="T25" i="27"/>
  <c r="T26" i="27"/>
  <c r="U25" i="27"/>
  <c r="U27" i="27" s="1"/>
  <c r="U26" i="27"/>
  <c r="V25" i="27"/>
  <c r="V27" i="27" s="1"/>
  <c r="V26" i="27"/>
  <c r="H36" i="27" a="1"/>
  <c r="H36" i="27" s="1"/>
  <c r="D36" i="21" s="1"/>
  <c r="H48" i="27"/>
  <c r="D88" i="27"/>
  <c r="E88" i="27"/>
  <c r="F88" i="27"/>
  <c r="G88" i="27"/>
  <c r="H88" i="27"/>
  <c r="D42" i="27" a="1"/>
  <c r="D42" i="27" s="1"/>
  <c r="E42" i="27" a="1"/>
  <c r="E42" i="27" s="1"/>
  <c r="E87" i="27" s="1"/>
  <c r="D87" i="18" s="1"/>
  <c r="F42" i="27" a="1"/>
  <c r="F42" i="27" s="1"/>
  <c r="G42" i="27" a="1"/>
  <c r="G42" i="27" s="1"/>
  <c r="H42" i="27" a="1"/>
  <c r="H42" i="27" s="1"/>
  <c r="F31" i="27" a="1"/>
  <c r="F31" i="27" s="1"/>
  <c r="G86" i="27"/>
  <c r="E70" i="27"/>
  <c r="F70" i="27" s="1"/>
  <c r="I57" i="27" a="1"/>
  <c r="I57" i="27"/>
  <c r="I58" i="27" a="1"/>
  <c r="I58" i="27" s="1"/>
  <c r="I59" i="27" a="1"/>
  <c r="I59" i="27" s="1"/>
  <c r="I60" i="27" a="1"/>
  <c r="I60" i="27" s="1"/>
  <c r="I47" i="27" a="1"/>
  <c r="I47" i="27"/>
  <c r="I46" i="27" a="1"/>
  <c r="I46" i="27" s="1"/>
  <c r="I45" i="27" a="1"/>
  <c r="I45" i="27" s="1"/>
  <c r="I44" i="27" a="1"/>
  <c r="I44" i="27" s="1"/>
  <c r="I41" i="27" a="1"/>
  <c r="I41" i="27" s="1"/>
  <c r="I40" i="27" a="1"/>
  <c r="I40" i="27" s="1"/>
  <c r="I39" i="27" a="1"/>
  <c r="I39" i="27" s="1"/>
  <c r="I38" i="27" a="1"/>
  <c r="I38" i="27"/>
  <c r="I35" i="27" a="1"/>
  <c r="I35" i="27" s="1"/>
  <c r="I34" i="27" a="1"/>
  <c r="I34" i="27" s="1"/>
  <c r="I33" i="27" a="1"/>
  <c r="I33" i="27" s="1"/>
  <c r="I29" i="27" a="1"/>
  <c r="I29" i="27" s="1"/>
  <c r="I28" i="27" a="1"/>
  <c r="I28" i="27" s="1"/>
  <c r="I18" i="27" a="1"/>
  <c r="I18" i="27"/>
  <c r="I17" i="27" a="1"/>
  <c r="I17" i="27" s="1"/>
  <c r="I16" i="27" a="1"/>
  <c r="I16" i="27" s="1"/>
  <c r="I15" i="27" a="1"/>
  <c r="I15" i="27" s="1"/>
  <c r="I11" i="27" a="1"/>
  <c r="I11" i="27" s="1"/>
  <c r="I10" i="27" a="1"/>
  <c r="I10" i="27" s="1"/>
  <c r="I9" i="27" a="1"/>
  <c r="I9" i="27" s="1"/>
  <c r="I8" i="27" a="1"/>
  <c r="I8" i="27" s="1"/>
  <c r="D68" i="21"/>
  <c r="K2" i="4"/>
  <c r="J3" i="21" s="1"/>
  <c r="J4" i="4"/>
  <c r="J4" i="21" s="1"/>
  <c r="J74" i="21" s="1"/>
  <c r="J3" i="4"/>
  <c r="H5" i="23" s="1"/>
  <c r="M4" i="4"/>
  <c r="K11" i="31"/>
  <c r="H3" i="4"/>
  <c r="H2" i="4"/>
  <c r="J89" i="21"/>
  <c r="J89" i="20"/>
  <c r="J89" i="19"/>
  <c r="J89" i="18"/>
  <c r="J89" i="4"/>
  <c r="B74" i="29"/>
  <c r="G6" i="31"/>
  <c r="B70" i="25"/>
  <c r="B69" i="25"/>
  <c r="B68" i="25"/>
  <c r="B67" i="25"/>
  <c r="B70" i="21"/>
  <c r="B69" i="21"/>
  <c r="B68" i="21"/>
  <c r="B67" i="21"/>
  <c r="B70" i="20"/>
  <c r="B69" i="20"/>
  <c r="B68" i="20"/>
  <c r="B67" i="20"/>
  <c r="E75" i="19"/>
  <c r="E75" i="18"/>
  <c r="B70" i="19"/>
  <c r="B69" i="19"/>
  <c r="B68" i="19"/>
  <c r="B67" i="19"/>
  <c r="B70" i="18"/>
  <c r="B69" i="18"/>
  <c r="B68" i="18"/>
  <c r="B67" i="18"/>
  <c r="B70" i="4"/>
  <c r="B69" i="4"/>
  <c r="B68" i="4"/>
  <c r="B67" i="4"/>
  <c r="C25" i="25"/>
  <c r="C24" i="25"/>
  <c r="C25" i="21"/>
  <c r="C24" i="21"/>
  <c r="C25" i="20"/>
  <c r="C24" i="20"/>
  <c r="C25" i="19"/>
  <c r="C24" i="19"/>
  <c r="C25" i="18"/>
  <c r="C24" i="18"/>
  <c r="D19" i="4"/>
  <c r="C25" i="4"/>
  <c r="C24" i="4"/>
  <c r="G48" i="21"/>
  <c r="L160" i="21"/>
  <c r="L48" i="21"/>
  <c r="M160" i="21"/>
  <c r="E48" i="21"/>
  <c r="F48" i="20"/>
  <c r="G48" i="20"/>
  <c r="L160" i="20"/>
  <c r="M160" i="20"/>
  <c r="L160" i="18"/>
  <c r="L160" i="19"/>
  <c r="M160" i="19"/>
  <c r="M48" i="19"/>
  <c r="E48" i="19"/>
  <c r="G48" i="18"/>
  <c r="M160" i="18"/>
  <c r="L160" i="4"/>
  <c r="L48" i="4" s="1"/>
  <c r="M160" i="4"/>
  <c r="M48" i="4" s="1"/>
  <c r="E48" i="18"/>
  <c r="B81" i="25"/>
  <c r="B80" i="25"/>
  <c r="C79" i="25"/>
  <c r="C78" i="25"/>
  <c r="B81" i="21"/>
  <c r="B80" i="21"/>
  <c r="C79" i="21"/>
  <c r="C78" i="21"/>
  <c r="B81" i="20"/>
  <c r="B80" i="20"/>
  <c r="C79" i="20"/>
  <c r="C78" i="20"/>
  <c r="B81" i="19"/>
  <c r="B80" i="19"/>
  <c r="C79" i="19"/>
  <c r="C78" i="19"/>
  <c r="B81" i="18"/>
  <c r="B80" i="18"/>
  <c r="C79" i="18"/>
  <c r="C78" i="18"/>
  <c r="B81" i="4"/>
  <c r="B80" i="4"/>
  <c r="C79" i="4"/>
  <c r="C78" i="4"/>
  <c r="B56" i="25"/>
  <c r="B56" i="21"/>
  <c r="B56" i="20"/>
  <c r="B56" i="19"/>
  <c r="B56" i="18"/>
  <c r="B56" i="4"/>
  <c r="D8" i="20"/>
  <c r="J8" i="20"/>
  <c r="D160" i="18"/>
  <c r="N160" i="18" s="1"/>
  <c r="D160" i="20"/>
  <c r="N160" i="20" s="1"/>
  <c r="B64" i="25"/>
  <c r="B64" i="21"/>
  <c r="B64" i="20"/>
  <c r="B64" i="19"/>
  <c r="B64" i="18"/>
  <c r="I70" i="18"/>
  <c r="J70" i="18"/>
  <c r="B61" i="23"/>
  <c r="B51" i="23"/>
  <c r="B41" i="23"/>
  <c r="M6" i="25"/>
  <c r="M76" i="25"/>
  <c r="L6" i="25"/>
  <c r="L76" i="25" s="1"/>
  <c r="L5" i="25"/>
  <c r="M6" i="21"/>
  <c r="M76" i="21" s="1"/>
  <c r="L6" i="21"/>
  <c r="L76" i="21" s="1"/>
  <c r="L5" i="21"/>
  <c r="M6" i="20"/>
  <c r="M76" i="20" s="1"/>
  <c r="L6" i="20"/>
  <c r="L76" i="20" s="1"/>
  <c r="L5" i="20"/>
  <c r="M6" i="19"/>
  <c r="M76" i="19" s="1"/>
  <c r="L6" i="19"/>
  <c r="L76" i="19" s="1"/>
  <c r="L5" i="19"/>
  <c r="M6" i="18"/>
  <c r="M76" i="18" s="1"/>
  <c r="L6" i="18"/>
  <c r="L76" i="18"/>
  <c r="L5" i="18"/>
  <c r="D1" i="4"/>
  <c r="D1" i="18" s="1"/>
  <c r="D1" i="19" s="1"/>
  <c r="D1" i="20" s="1"/>
  <c r="D1" i="21" s="1"/>
  <c r="D1" i="25" s="1"/>
  <c r="B1" i="23" s="1"/>
  <c r="I88" i="4"/>
  <c r="H88" i="4"/>
  <c r="G88" i="4"/>
  <c r="F88" i="4"/>
  <c r="D160" i="21"/>
  <c r="J157" i="21"/>
  <c r="J154" i="21"/>
  <c r="J151" i="21"/>
  <c r="J148" i="21"/>
  <c r="J145" i="21"/>
  <c r="J142" i="21"/>
  <c r="J139" i="21"/>
  <c r="J136" i="21"/>
  <c r="J133" i="21"/>
  <c r="J130" i="21"/>
  <c r="D130" i="21"/>
  <c r="I48" i="21"/>
  <c r="H48" i="21"/>
  <c r="F48" i="21"/>
  <c r="J157" i="20"/>
  <c r="J154" i="20"/>
  <c r="J151" i="20"/>
  <c r="J148" i="20"/>
  <c r="J145" i="20"/>
  <c r="J142" i="20"/>
  <c r="J139" i="20"/>
  <c r="J136" i="20"/>
  <c r="J133" i="20"/>
  <c r="J130" i="20"/>
  <c r="M48" i="20"/>
  <c r="I48" i="20"/>
  <c r="H48" i="20"/>
  <c r="E48" i="20"/>
  <c r="E48" i="4"/>
  <c r="E52" i="4" s="1"/>
  <c r="M48" i="18"/>
  <c r="L48" i="18"/>
  <c r="I48" i="19"/>
  <c r="I127" i="19"/>
  <c r="I51" i="19" s="1"/>
  <c r="I52" i="19" s="1"/>
  <c r="E69" i="23" s="1"/>
  <c r="H48" i="19"/>
  <c r="G48" i="19"/>
  <c r="F48" i="19"/>
  <c r="J157" i="19"/>
  <c r="J154" i="19"/>
  <c r="J151" i="19"/>
  <c r="J148" i="19"/>
  <c r="J145" i="19"/>
  <c r="J142" i="19"/>
  <c r="J139" i="19"/>
  <c r="J136" i="19"/>
  <c r="J133" i="19"/>
  <c r="J130" i="19"/>
  <c r="I48" i="18"/>
  <c r="H48" i="18"/>
  <c r="J157" i="18"/>
  <c r="J154" i="18"/>
  <c r="J151" i="18"/>
  <c r="J148" i="18"/>
  <c r="J145" i="18"/>
  <c r="J142" i="18"/>
  <c r="J139" i="18"/>
  <c r="J136" i="18"/>
  <c r="J133" i="18"/>
  <c r="J130" i="18"/>
  <c r="J157" i="4"/>
  <c r="Y138" i="4"/>
  <c r="J158" i="4" s="1"/>
  <c r="J154" i="4"/>
  <c r="Y137" i="4" s="1"/>
  <c r="J151" i="4"/>
  <c r="J148" i="4"/>
  <c r="J145" i="4"/>
  <c r="Y134" i="4" s="1"/>
  <c r="J142" i="4"/>
  <c r="J139" i="4"/>
  <c r="Y132" i="4"/>
  <c r="J136" i="4"/>
  <c r="J133" i="4"/>
  <c r="J133" i="25" s="1"/>
  <c r="J130" i="4"/>
  <c r="S138" i="4"/>
  <c r="S137" i="4"/>
  <c r="S136" i="4"/>
  <c r="S135" i="4"/>
  <c r="S134" i="4"/>
  <c r="S133" i="4"/>
  <c r="S132" i="4"/>
  <c r="S131" i="4"/>
  <c r="S130" i="4"/>
  <c r="S129" i="4"/>
  <c r="B126" i="25"/>
  <c r="B125" i="25"/>
  <c r="B124" i="25"/>
  <c r="B123" i="25"/>
  <c r="B122" i="25"/>
  <c r="B121" i="25"/>
  <c r="B120" i="25"/>
  <c r="B119" i="25"/>
  <c r="C126" i="25"/>
  <c r="C125" i="25"/>
  <c r="C124" i="25"/>
  <c r="C123" i="25"/>
  <c r="C122" i="25"/>
  <c r="C121" i="25"/>
  <c r="C120" i="25"/>
  <c r="A126" i="25"/>
  <c r="A125" i="25"/>
  <c r="A124" i="25"/>
  <c r="A123" i="25"/>
  <c r="A122" i="25"/>
  <c r="A121" i="25"/>
  <c r="A120" i="25"/>
  <c r="A119" i="25"/>
  <c r="A118" i="25"/>
  <c r="B118" i="25"/>
  <c r="M126" i="25"/>
  <c r="L126" i="25"/>
  <c r="M125" i="25"/>
  <c r="L125" i="25"/>
  <c r="M124" i="25"/>
  <c r="L124" i="25"/>
  <c r="M123" i="25"/>
  <c r="L123" i="25"/>
  <c r="M122" i="25"/>
  <c r="L122" i="25"/>
  <c r="M121" i="25"/>
  <c r="L121" i="25"/>
  <c r="M120" i="25"/>
  <c r="L120" i="25"/>
  <c r="M119" i="25"/>
  <c r="L119" i="25"/>
  <c r="M118" i="25"/>
  <c r="L118" i="25"/>
  <c r="I126" i="25"/>
  <c r="H126" i="25"/>
  <c r="G126" i="25"/>
  <c r="F126" i="25"/>
  <c r="E126" i="25"/>
  <c r="I125" i="25"/>
  <c r="H125" i="25"/>
  <c r="G125" i="25"/>
  <c r="F125" i="25"/>
  <c r="E125" i="25"/>
  <c r="I124" i="25"/>
  <c r="H124" i="25"/>
  <c r="G124" i="25"/>
  <c r="F124" i="25"/>
  <c r="E124" i="25"/>
  <c r="I123" i="25"/>
  <c r="H123" i="25"/>
  <c r="G123" i="25"/>
  <c r="F123" i="25"/>
  <c r="E123" i="25"/>
  <c r="I122" i="25"/>
  <c r="H122" i="25"/>
  <c r="G122" i="25"/>
  <c r="F122" i="25"/>
  <c r="E122" i="25"/>
  <c r="I121" i="25"/>
  <c r="H121" i="25"/>
  <c r="G121" i="25"/>
  <c r="F121" i="25"/>
  <c r="E121" i="25"/>
  <c r="I120" i="25"/>
  <c r="H120" i="25"/>
  <c r="G120" i="25"/>
  <c r="F120" i="25"/>
  <c r="E120" i="25"/>
  <c r="I119" i="25"/>
  <c r="H119" i="25"/>
  <c r="G119" i="25"/>
  <c r="F119" i="25"/>
  <c r="E119" i="25"/>
  <c r="I118" i="25"/>
  <c r="H118" i="25"/>
  <c r="G118" i="25"/>
  <c r="F118" i="25"/>
  <c r="E118" i="25"/>
  <c r="D126" i="25"/>
  <c r="D125" i="25"/>
  <c r="D124" i="25"/>
  <c r="D123" i="25"/>
  <c r="D122" i="25"/>
  <c r="D121" i="25"/>
  <c r="D120" i="25"/>
  <c r="D119" i="25"/>
  <c r="D118" i="25"/>
  <c r="E70" i="4"/>
  <c r="E70" i="25" s="1"/>
  <c r="I78" i="29"/>
  <c r="I14" i="29"/>
  <c r="I141" i="29"/>
  <c r="I205" i="29"/>
  <c r="I269" i="29"/>
  <c r="I304" i="29"/>
  <c r="I299" i="29"/>
  <c r="I235" i="29"/>
  <c r="I176" i="29"/>
  <c r="I171" i="29"/>
  <c r="I108" i="29"/>
  <c r="I113" i="29"/>
  <c r="C159" i="25"/>
  <c r="C158" i="25"/>
  <c r="C156" i="25"/>
  <c r="C155" i="25"/>
  <c r="C153" i="25"/>
  <c r="C152" i="25"/>
  <c r="C150" i="25"/>
  <c r="C149" i="25"/>
  <c r="C147" i="25"/>
  <c r="C146" i="25"/>
  <c r="C144" i="25"/>
  <c r="C143" i="25"/>
  <c r="C141" i="25"/>
  <c r="C140" i="25"/>
  <c r="C138" i="25"/>
  <c r="C137" i="25"/>
  <c r="C135" i="25"/>
  <c r="C134" i="25"/>
  <c r="C132" i="25"/>
  <c r="C131" i="25"/>
  <c r="B157" i="25"/>
  <c r="B154" i="25"/>
  <c r="B151" i="25"/>
  <c r="B148" i="25"/>
  <c r="B145" i="25"/>
  <c r="B142" i="25"/>
  <c r="B139" i="25"/>
  <c r="B136" i="25"/>
  <c r="B133" i="25"/>
  <c r="B130" i="25"/>
  <c r="A159" i="25"/>
  <c r="A158" i="25"/>
  <c r="A156" i="25"/>
  <c r="A155" i="25"/>
  <c r="A153" i="25"/>
  <c r="A152" i="25"/>
  <c r="A150" i="25"/>
  <c r="A149" i="25"/>
  <c r="A147" i="25"/>
  <c r="A146" i="25"/>
  <c r="A144" i="25"/>
  <c r="A143" i="25"/>
  <c r="A141" i="25"/>
  <c r="A140" i="25"/>
  <c r="A138" i="25"/>
  <c r="A137" i="25"/>
  <c r="A135" i="25"/>
  <c r="A134" i="25"/>
  <c r="A132" i="25"/>
  <c r="A131" i="25"/>
  <c r="C157" i="25"/>
  <c r="C154" i="25"/>
  <c r="C151" i="25"/>
  <c r="C148" i="25"/>
  <c r="C145" i="25"/>
  <c r="C142" i="25"/>
  <c r="C139" i="25"/>
  <c r="C136" i="25"/>
  <c r="C133" i="25"/>
  <c r="C130" i="25"/>
  <c r="C157" i="18"/>
  <c r="C154" i="18"/>
  <c r="C151" i="18"/>
  <c r="C148" i="18"/>
  <c r="C145" i="18"/>
  <c r="C142" i="18"/>
  <c r="C139" i="18"/>
  <c r="C136" i="18"/>
  <c r="C133" i="18"/>
  <c r="AG53" i="21"/>
  <c r="AG52" i="21"/>
  <c r="AG51" i="21"/>
  <c r="AG50" i="21"/>
  <c r="AG45" i="21"/>
  <c r="AG46" i="21"/>
  <c r="AG47" i="21"/>
  <c r="AG48" i="21"/>
  <c r="AG49" i="21"/>
  <c r="AC49" i="21"/>
  <c r="AD49" i="21"/>
  <c r="AE49" i="21"/>
  <c r="AF49" i="21"/>
  <c r="AF53" i="21"/>
  <c r="AF52" i="21"/>
  <c r="AF51" i="21"/>
  <c r="AC51" i="21"/>
  <c r="AD51" i="21"/>
  <c r="AE51" i="21"/>
  <c r="AF50" i="21"/>
  <c r="AF48" i="21"/>
  <c r="AF47" i="21"/>
  <c r="AF46" i="21"/>
  <c r="AF45" i="21"/>
  <c r="AE53" i="21"/>
  <c r="AE52" i="21"/>
  <c r="AE50" i="21"/>
  <c r="AE48" i="21"/>
  <c r="AE47" i="21"/>
  <c r="AE46" i="21"/>
  <c r="AE45" i="21"/>
  <c r="AD53" i="21"/>
  <c r="AC53" i="21"/>
  <c r="AD52" i="21"/>
  <c r="AD50" i="21"/>
  <c r="AD48" i="21"/>
  <c r="AD47" i="21"/>
  <c r="AH47" i="21" s="1"/>
  <c r="AD46" i="21"/>
  <c r="AD45" i="21"/>
  <c r="AC52" i="21"/>
  <c r="AC50" i="21"/>
  <c r="AC48" i="21"/>
  <c r="AC47" i="21"/>
  <c r="AC46" i="21"/>
  <c r="AC45" i="21"/>
  <c r="AG53" i="20"/>
  <c r="AG52" i="20"/>
  <c r="AG51" i="20"/>
  <c r="AG50" i="20"/>
  <c r="AG49" i="20"/>
  <c r="AG48" i="20"/>
  <c r="AG47" i="20"/>
  <c r="AG46" i="20"/>
  <c r="AH46" i="20" s="1"/>
  <c r="AG45" i="20"/>
  <c r="AF53" i="20"/>
  <c r="AF52" i="20"/>
  <c r="AF51" i="20"/>
  <c r="AF50" i="20"/>
  <c r="AF49" i="20"/>
  <c r="AF48" i="20"/>
  <c r="AC48" i="20"/>
  <c r="AD48" i="20"/>
  <c r="AE48" i="20"/>
  <c r="AF47" i="20"/>
  <c r="AF46" i="20"/>
  <c r="AF45" i="20"/>
  <c r="AE53" i="20"/>
  <c r="AE52" i="20"/>
  <c r="AE51" i="20"/>
  <c r="AE54" i="20" s="1"/>
  <c r="AC51" i="20"/>
  <c r="AD51" i="20"/>
  <c r="AE50" i="20"/>
  <c r="AE49" i="20"/>
  <c r="AE47" i="20"/>
  <c r="AE46" i="20"/>
  <c r="AE45" i="20"/>
  <c r="AD53" i="20"/>
  <c r="AH53" i="20" s="1"/>
  <c r="AD52" i="20"/>
  <c r="AD50" i="20"/>
  <c r="AD49" i="20"/>
  <c r="AD47" i="20"/>
  <c r="AD46" i="20"/>
  <c r="AD45" i="20"/>
  <c r="AC53" i="20"/>
  <c r="AC52" i="20"/>
  <c r="AC50" i="20"/>
  <c r="AC49" i="20"/>
  <c r="AC47" i="20"/>
  <c r="AC46" i="20"/>
  <c r="AC45" i="20"/>
  <c r="AG53" i="18"/>
  <c r="AG52" i="18"/>
  <c r="AG51" i="18"/>
  <c r="AH51" i="18" s="1"/>
  <c r="AG50" i="18"/>
  <c r="AG49" i="18"/>
  <c r="AG48" i="18"/>
  <c r="AG47" i="18"/>
  <c r="AG46" i="18"/>
  <c r="AG45" i="18"/>
  <c r="AF53" i="18"/>
  <c r="AC53" i="18"/>
  <c r="AD53" i="18"/>
  <c r="AE53" i="18"/>
  <c r="AF52" i="18"/>
  <c r="AF51" i="18"/>
  <c r="AF50" i="18"/>
  <c r="AF49" i="18"/>
  <c r="AF48" i="18"/>
  <c r="AF47" i="18"/>
  <c r="AF46" i="18"/>
  <c r="AF45" i="18"/>
  <c r="AE52" i="18"/>
  <c r="AE51" i="18"/>
  <c r="AE50" i="18"/>
  <c r="AE49" i="18"/>
  <c r="AE48" i="18"/>
  <c r="AE47" i="18"/>
  <c r="AE46" i="18"/>
  <c r="AC46" i="18"/>
  <c r="AD46" i="18"/>
  <c r="AE45" i="18"/>
  <c r="AD52" i="18"/>
  <c r="AD51" i="18"/>
  <c r="AD50" i="18"/>
  <c r="AD49" i="18"/>
  <c r="AD48" i="18"/>
  <c r="AD47" i="18"/>
  <c r="AD45" i="18"/>
  <c r="AC52" i="18"/>
  <c r="AC51" i="18"/>
  <c r="AC50" i="18"/>
  <c r="AC49" i="18"/>
  <c r="AC48" i="18"/>
  <c r="AC47" i="18"/>
  <c r="AC45" i="18"/>
  <c r="AG47" i="19"/>
  <c r="AG53" i="19"/>
  <c r="AG52" i="19"/>
  <c r="AG51" i="19"/>
  <c r="AC51" i="19"/>
  <c r="AD51" i="19"/>
  <c r="AE51" i="19"/>
  <c r="AF51" i="19"/>
  <c r="AG50" i="19"/>
  <c r="AC50" i="19"/>
  <c r="AD50" i="19"/>
  <c r="AE50" i="19"/>
  <c r="AF50" i="19"/>
  <c r="AG48" i="19"/>
  <c r="AG49" i="19"/>
  <c r="AF53" i="19"/>
  <c r="AF52" i="19"/>
  <c r="AF49" i="19"/>
  <c r="AF48" i="19"/>
  <c r="AF47" i="19"/>
  <c r="AE53" i="19"/>
  <c r="AE52" i="19"/>
  <c r="AE49" i="19"/>
  <c r="AE48" i="19"/>
  <c r="AE47" i="19"/>
  <c r="AC47" i="19"/>
  <c r="AD47" i="19"/>
  <c r="AD53" i="19"/>
  <c r="AD52" i="19"/>
  <c r="AD49" i="19"/>
  <c r="AD48" i="19"/>
  <c r="AC53" i="19"/>
  <c r="AC52" i="19"/>
  <c r="AC49" i="19"/>
  <c r="AC48" i="19"/>
  <c r="AG46" i="19"/>
  <c r="AF46" i="19"/>
  <c r="AC46" i="19"/>
  <c r="AD46" i="19"/>
  <c r="AE46" i="19"/>
  <c r="AC45" i="19"/>
  <c r="AG45" i="19"/>
  <c r="AF45" i="19"/>
  <c r="AE45" i="19"/>
  <c r="AD45" i="19"/>
  <c r="D120" i="18"/>
  <c r="D119" i="18"/>
  <c r="D118" i="18"/>
  <c r="AJ36" i="21"/>
  <c r="AJ36" i="20"/>
  <c r="AJ36" i="19"/>
  <c r="AJ36" i="18"/>
  <c r="AJ44" i="4"/>
  <c r="AJ43" i="4"/>
  <c r="AJ36" i="4"/>
  <c r="G3" i="23"/>
  <c r="C24" i="23"/>
  <c r="H24" i="23" s="1"/>
  <c r="D24" i="23"/>
  <c r="E24" i="23"/>
  <c r="F24" i="23"/>
  <c r="G24" i="23"/>
  <c r="C28" i="23"/>
  <c r="D28" i="23"/>
  <c r="E28" i="23"/>
  <c r="F28" i="23"/>
  <c r="G28" i="23"/>
  <c r="C34" i="23"/>
  <c r="D34" i="23"/>
  <c r="E34" i="23"/>
  <c r="F34" i="23"/>
  <c r="G34" i="23"/>
  <c r="C38" i="23"/>
  <c r="D38" i="23"/>
  <c r="E38" i="23"/>
  <c r="F38" i="23"/>
  <c r="G38" i="23"/>
  <c r="C44" i="23"/>
  <c r="D44" i="23"/>
  <c r="E44" i="23"/>
  <c r="F44" i="23"/>
  <c r="G44" i="23"/>
  <c r="C48" i="23"/>
  <c r="D48" i="23"/>
  <c r="E48" i="23"/>
  <c r="F48" i="23"/>
  <c r="G48" i="23"/>
  <c r="C54" i="23"/>
  <c r="D54" i="23"/>
  <c r="E54" i="23"/>
  <c r="F54" i="23"/>
  <c r="G54" i="23"/>
  <c r="C58" i="23"/>
  <c r="D58" i="23"/>
  <c r="E58" i="23"/>
  <c r="F58" i="23"/>
  <c r="G58" i="23"/>
  <c r="C64" i="23"/>
  <c r="D64" i="23"/>
  <c r="E64" i="23"/>
  <c r="F64" i="23"/>
  <c r="G64" i="23"/>
  <c r="C68" i="23"/>
  <c r="D68" i="23"/>
  <c r="E68" i="23"/>
  <c r="F68" i="23"/>
  <c r="G68" i="23"/>
  <c r="C78" i="23"/>
  <c r="D78" i="23"/>
  <c r="E78" i="23"/>
  <c r="F78" i="23"/>
  <c r="G78" i="23"/>
  <c r="C82" i="23"/>
  <c r="D82" i="23"/>
  <c r="E82" i="23"/>
  <c r="F82" i="23"/>
  <c r="G82" i="23"/>
  <c r="H82" i="23"/>
  <c r="C91" i="23"/>
  <c r="D91" i="23"/>
  <c r="E91" i="23"/>
  <c r="F91" i="23"/>
  <c r="G91" i="23"/>
  <c r="C95" i="23"/>
  <c r="D95" i="23"/>
  <c r="E95" i="23"/>
  <c r="F95" i="23"/>
  <c r="G95" i="23"/>
  <c r="K2" i="25"/>
  <c r="F4" i="25"/>
  <c r="E6" i="25"/>
  <c r="E76" i="25"/>
  <c r="F6" i="25"/>
  <c r="F76" i="25"/>
  <c r="G6" i="25"/>
  <c r="G76" i="25"/>
  <c r="H6" i="25"/>
  <c r="H76" i="25" s="1"/>
  <c r="I6" i="25"/>
  <c r="I76" i="25"/>
  <c r="J6" i="25"/>
  <c r="J76" i="25"/>
  <c r="E8" i="25"/>
  <c r="F8" i="25"/>
  <c r="G8" i="25"/>
  <c r="H8" i="25"/>
  <c r="I8" i="25"/>
  <c r="L8" i="25"/>
  <c r="M8" i="25"/>
  <c r="E9" i="25"/>
  <c r="F9" i="25"/>
  <c r="G9" i="25"/>
  <c r="H9" i="25"/>
  <c r="I9" i="25"/>
  <c r="L9" i="25"/>
  <c r="M9" i="25"/>
  <c r="E10" i="25"/>
  <c r="F10" i="25"/>
  <c r="G10" i="25"/>
  <c r="H10" i="25"/>
  <c r="I10" i="25"/>
  <c r="L10" i="25"/>
  <c r="M10" i="25"/>
  <c r="E11" i="25"/>
  <c r="F11" i="25"/>
  <c r="G11" i="25"/>
  <c r="H11" i="25"/>
  <c r="I11" i="25"/>
  <c r="L11" i="25"/>
  <c r="M11" i="25"/>
  <c r="A12" i="25"/>
  <c r="A13" i="25"/>
  <c r="A14" i="25"/>
  <c r="C15" i="25"/>
  <c r="E15" i="25"/>
  <c r="F15" i="25"/>
  <c r="G15" i="25"/>
  <c r="H15" i="25"/>
  <c r="I15" i="25"/>
  <c r="L15" i="25"/>
  <c r="M15" i="25"/>
  <c r="C16" i="25"/>
  <c r="E16" i="25"/>
  <c r="F16" i="25"/>
  <c r="G16" i="25"/>
  <c r="H16" i="25"/>
  <c r="I16" i="25"/>
  <c r="L16" i="25"/>
  <c r="M16" i="25"/>
  <c r="C17" i="25"/>
  <c r="E17" i="25"/>
  <c r="F17" i="25"/>
  <c r="G17" i="25"/>
  <c r="H17" i="25"/>
  <c r="I17" i="25"/>
  <c r="L17" i="25"/>
  <c r="M17" i="25"/>
  <c r="C18" i="25"/>
  <c r="E18" i="25"/>
  <c r="F18" i="25"/>
  <c r="G18" i="25"/>
  <c r="H18" i="25"/>
  <c r="I18" i="25"/>
  <c r="L18" i="25"/>
  <c r="M18" i="25"/>
  <c r="L19" i="25"/>
  <c r="M19" i="25"/>
  <c r="C20" i="25"/>
  <c r="E20" i="25"/>
  <c r="F20" i="25"/>
  <c r="G20" i="25"/>
  <c r="H20" i="25"/>
  <c r="I20" i="25"/>
  <c r="L20" i="25"/>
  <c r="M20" i="25"/>
  <c r="C21" i="25"/>
  <c r="E21" i="25"/>
  <c r="F21" i="25"/>
  <c r="G21" i="25"/>
  <c r="H21" i="25"/>
  <c r="I21" i="25"/>
  <c r="L21" i="25"/>
  <c r="M21" i="25"/>
  <c r="L22" i="25"/>
  <c r="M22" i="25"/>
  <c r="B24" i="25"/>
  <c r="B25" i="25"/>
  <c r="E28" i="25"/>
  <c r="F28" i="25"/>
  <c r="G28" i="25"/>
  <c r="H28" i="25"/>
  <c r="I28" i="25"/>
  <c r="L28" i="25"/>
  <c r="M28" i="25"/>
  <c r="E29" i="25"/>
  <c r="F29" i="25"/>
  <c r="G29" i="25"/>
  <c r="H29" i="25"/>
  <c r="I29" i="25"/>
  <c r="L29" i="25"/>
  <c r="M29" i="25"/>
  <c r="A30" i="25"/>
  <c r="E33" i="25"/>
  <c r="F33" i="25"/>
  <c r="G33" i="25"/>
  <c r="H33" i="25"/>
  <c r="I33" i="25"/>
  <c r="L33" i="25"/>
  <c r="M33" i="25"/>
  <c r="E34" i="25"/>
  <c r="F34" i="25"/>
  <c r="G34" i="25"/>
  <c r="H34" i="25"/>
  <c r="I34" i="25"/>
  <c r="L34" i="25"/>
  <c r="M34" i="25"/>
  <c r="E35" i="25"/>
  <c r="F35" i="25"/>
  <c r="G35" i="25"/>
  <c r="H35" i="25"/>
  <c r="I35" i="25"/>
  <c r="L35" i="25"/>
  <c r="M35" i="25"/>
  <c r="E38" i="25"/>
  <c r="F38" i="25"/>
  <c r="G38" i="25"/>
  <c r="H38" i="25"/>
  <c r="I38" i="25"/>
  <c r="L38" i="25"/>
  <c r="M38" i="25"/>
  <c r="E39" i="25"/>
  <c r="F39" i="25"/>
  <c r="G39" i="25"/>
  <c r="H39" i="25"/>
  <c r="I39" i="25"/>
  <c r="L39" i="25"/>
  <c r="M39" i="25"/>
  <c r="E40" i="25"/>
  <c r="F40" i="25"/>
  <c r="G40" i="25"/>
  <c r="H40" i="25"/>
  <c r="I40" i="25"/>
  <c r="L40" i="25"/>
  <c r="M40" i="25"/>
  <c r="E41" i="25"/>
  <c r="F41" i="25"/>
  <c r="G41" i="25"/>
  <c r="H41" i="25"/>
  <c r="I41" i="25"/>
  <c r="L41" i="25"/>
  <c r="M41" i="25"/>
  <c r="E44" i="25"/>
  <c r="F44" i="25"/>
  <c r="G44" i="25"/>
  <c r="H44" i="25"/>
  <c r="I44" i="25"/>
  <c r="L44" i="25"/>
  <c r="M44" i="25"/>
  <c r="E45" i="25"/>
  <c r="F45" i="25"/>
  <c r="G45" i="25"/>
  <c r="H45" i="25"/>
  <c r="I45" i="25"/>
  <c r="L45" i="25"/>
  <c r="M45" i="25"/>
  <c r="E46" i="25"/>
  <c r="F46" i="25"/>
  <c r="G46" i="25"/>
  <c r="H46" i="25"/>
  <c r="I46" i="25"/>
  <c r="L46" i="25"/>
  <c r="M46" i="25"/>
  <c r="E47" i="25"/>
  <c r="F47" i="25"/>
  <c r="G47" i="25"/>
  <c r="H47" i="25"/>
  <c r="I47" i="25"/>
  <c r="L47" i="25"/>
  <c r="M47" i="25"/>
  <c r="E49" i="25"/>
  <c r="F49" i="25"/>
  <c r="G49" i="25"/>
  <c r="H49" i="25"/>
  <c r="I49" i="25"/>
  <c r="L49" i="25"/>
  <c r="M49" i="25"/>
  <c r="E50" i="25"/>
  <c r="F50" i="25"/>
  <c r="G50" i="25"/>
  <c r="H50" i="25"/>
  <c r="I50" i="25"/>
  <c r="L50" i="25"/>
  <c r="M50" i="25"/>
  <c r="A51" i="25"/>
  <c r="B51" i="25"/>
  <c r="A52" i="25"/>
  <c r="A53" i="25"/>
  <c r="A54" i="25"/>
  <c r="A55" i="25"/>
  <c r="C57" i="25"/>
  <c r="C58" i="25"/>
  <c r="C59" i="25"/>
  <c r="C60" i="25"/>
  <c r="C61" i="25"/>
  <c r="A63" i="25"/>
  <c r="A64" i="25"/>
  <c r="A65" i="25"/>
  <c r="A66" i="25"/>
  <c r="A67" i="25"/>
  <c r="A68" i="25"/>
  <c r="A69" i="25"/>
  <c r="A70" i="25"/>
  <c r="A71" i="25"/>
  <c r="A72" i="25"/>
  <c r="K72" i="25"/>
  <c r="A73" i="25"/>
  <c r="A74" i="25"/>
  <c r="A75" i="25"/>
  <c r="D75" i="25"/>
  <c r="K75" i="25"/>
  <c r="N75" i="25"/>
  <c r="A76" i="25"/>
  <c r="A77" i="25"/>
  <c r="A78" i="25"/>
  <c r="A79" i="25"/>
  <c r="A80" i="25"/>
  <c r="A81" i="25"/>
  <c r="A82" i="25"/>
  <c r="A83" i="25"/>
  <c r="A84" i="25"/>
  <c r="A85" i="25"/>
  <c r="A86" i="25"/>
  <c r="A87" i="25"/>
  <c r="A88" i="25"/>
  <c r="A89" i="25"/>
  <c r="A90" i="25"/>
  <c r="A91" i="25"/>
  <c r="A92" i="25"/>
  <c r="E93" i="25"/>
  <c r="F93" i="25"/>
  <c r="G93" i="25"/>
  <c r="H93" i="25"/>
  <c r="I93" i="25"/>
  <c r="L93" i="25"/>
  <c r="M93" i="25"/>
  <c r="E94" i="25"/>
  <c r="F94" i="25"/>
  <c r="G94" i="25"/>
  <c r="H94" i="25"/>
  <c r="I94" i="25"/>
  <c r="L94" i="25"/>
  <c r="M94" i="25"/>
  <c r="E95" i="25"/>
  <c r="F95" i="25"/>
  <c r="G95" i="25"/>
  <c r="H95" i="25"/>
  <c r="I95" i="25"/>
  <c r="L95" i="25"/>
  <c r="M95" i="25"/>
  <c r="E96" i="25"/>
  <c r="F96" i="25"/>
  <c r="G96" i="25"/>
  <c r="H96" i="25"/>
  <c r="I96" i="25"/>
  <c r="L96" i="25"/>
  <c r="M96" i="25"/>
  <c r="E97" i="25"/>
  <c r="F97" i="25"/>
  <c r="G97" i="25"/>
  <c r="H97" i="25"/>
  <c r="I97" i="25"/>
  <c r="L97" i="25"/>
  <c r="M97" i="25"/>
  <c r="E98" i="25"/>
  <c r="F98" i="25"/>
  <c r="G98" i="25"/>
  <c r="H98" i="25"/>
  <c r="I98" i="25"/>
  <c r="L98" i="25"/>
  <c r="M98" i="25"/>
  <c r="E99" i="25"/>
  <c r="F99" i="25"/>
  <c r="G99" i="25"/>
  <c r="H99" i="25"/>
  <c r="I99" i="25"/>
  <c r="L99" i="25"/>
  <c r="M99" i="25"/>
  <c r="E100" i="25"/>
  <c r="F100" i="25"/>
  <c r="G100" i="25"/>
  <c r="H100" i="25"/>
  <c r="I100" i="25"/>
  <c r="L100" i="25"/>
  <c r="M100" i="25"/>
  <c r="E101" i="25"/>
  <c r="F101" i="25"/>
  <c r="G101" i="25"/>
  <c r="H101" i="25"/>
  <c r="I101" i="25"/>
  <c r="L101" i="25"/>
  <c r="M101" i="25"/>
  <c r="E102" i="25"/>
  <c r="F102" i="25"/>
  <c r="G102" i="25"/>
  <c r="H102" i="25"/>
  <c r="I102" i="25"/>
  <c r="L102" i="25"/>
  <c r="M102" i="25"/>
  <c r="E103" i="25"/>
  <c r="F103" i="25"/>
  <c r="G103" i="25"/>
  <c r="H103" i="25"/>
  <c r="I103" i="25"/>
  <c r="L103" i="25"/>
  <c r="M103" i="25"/>
  <c r="E104" i="25"/>
  <c r="F104" i="25"/>
  <c r="G104" i="25"/>
  <c r="H104" i="25"/>
  <c r="I104" i="25"/>
  <c r="L104" i="25"/>
  <c r="M104" i="25"/>
  <c r="E105" i="25"/>
  <c r="F105" i="25"/>
  <c r="G105" i="25"/>
  <c r="H105" i="25"/>
  <c r="I105" i="25"/>
  <c r="L105" i="25"/>
  <c r="M105" i="25"/>
  <c r="E106" i="25"/>
  <c r="F106" i="25"/>
  <c r="G106" i="25"/>
  <c r="H106" i="25"/>
  <c r="I106" i="25"/>
  <c r="L106" i="25"/>
  <c r="M106" i="25"/>
  <c r="E107" i="25"/>
  <c r="F107" i="25"/>
  <c r="G107" i="25"/>
  <c r="H107" i="25"/>
  <c r="I107" i="25"/>
  <c r="L107" i="25"/>
  <c r="M107" i="25"/>
  <c r="E108" i="25"/>
  <c r="F108" i="25"/>
  <c r="G108" i="25"/>
  <c r="H108" i="25"/>
  <c r="I108" i="25"/>
  <c r="L108" i="25"/>
  <c r="M108" i="25"/>
  <c r="A109" i="25"/>
  <c r="A110" i="25"/>
  <c r="E111" i="25"/>
  <c r="F111" i="25"/>
  <c r="G111" i="25"/>
  <c r="H111" i="25"/>
  <c r="I111" i="25"/>
  <c r="L111" i="25"/>
  <c r="M111" i="25"/>
  <c r="E112" i="25"/>
  <c r="F112" i="25"/>
  <c r="G112" i="25"/>
  <c r="H112" i="25"/>
  <c r="I112" i="25"/>
  <c r="L112" i="25"/>
  <c r="M112" i="25"/>
  <c r="E113" i="25"/>
  <c r="F113" i="25"/>
  <c r="G113" i="25"/>
  <c r="H113" i="25"/>
  <c r="I113" i="25"/>
  <c r="L113" i="25"/>
  <c r="M113" i="25"/>
  <c r="E114" i="25"/>
  <c r="F114" i="25"/>
  <c r="G114" i="25"/>
  <c r="H114" i="25"/>
  <c r="I114" i="25"/>
  <c r="L114" i="25"/>
  <c r="M114" i="25"/>
  <c r="E115" i="25"/>
  <c r="F115" i="25"/>
  <c r="G115" i="25"/>
  <c r="H115" i="25"/>
  <c r="I115" i="25"/>
  <c r="L115" i="25"/>
  <c r="M115" i="25"/>
  <c r="A116" i="25"/>
  <c r="A117" i="25"/>
  <c r="C118" i="25"/>
  <c r="C119" i="25"/>
  <c r="A127" i="25"/>
  <c r="L130" i="25"/>
  <c r="M130" i="25"/>
  <c r="L133" i="25"/>
  <c r="M133" i="25"/>
  <c r="L136" i="25"/>
  <c r="M136" i="25"/>
  <c r="L139" i="25"/>
  <c r="M139" i="25"/>
  <c r="L142" i="25"/>
  <c r="M142" i="25"/>
  <c r="L145" i="25"/>
  <c r="M145" i="25"/>
  <c r="L148" i="25"/>
  <c r="M148" i="25"/>
  <c r="L151" i="25"/>
  <c r="M151" i="25"/>
  <c r="L154" i="25"/>
  <c r="M154" i="25"/>
  <c r="L157" i="25"/>
  <c r="M157" i="25"/>
  <c r="K2" i="21"/>
  <c r="F4" i="21"/>
  <c r="E6" i="21"/>
  <c r="E76" i="21" s="1"/>
  <c r="F6" i="21"/>
  <c r="F76" i="21"/>
  <c r="G6" i="21"/>
  <c r="G76" i="21"/>
  <c r="H6" i="21"/>
  <c r="H76" i="21" s="1"/>
  <c r="I6" i="21"/>
  <c r="I76" i="21" s="1"/>
  <c r="J6" i="21"/>
  <c r="J76" i="21"/>
  <c r="B7" i="21"/>
  <c r="J8" i="21"/>
  <c r="AC8" i="21"/>
  <c r="AD8" i="21"/>
  <c r="AE8" i="21"/>
  <c r="AE31" i="21" s="1"/>
  <c r="AF8" i="21"/>
  <c r="AG8" i="21"/>
  <c r="D9" i="21"/>
  <c r="J9" i="21"/>
  <c r="AC9" i="21"/>
  <c r="AD9" i="21"/>
  <c r="AE9" i="21"/>
  <c r="AF9" i="21"/>
  <c r="AG9" i="21"/>
  <c r="D10" i="21"/>
  <c r="J10" i="21"/>
  <c r="AC10" i="21"/>
  <c r="AD10" i="21"/>
  <c r="AE10" i="21"/>
  <c r="AF10" i="21"/>
  <c r="AG10" i="21"/>
  <c r="D11" i="21"/>
  <c r="J11" i="21"/>
  <c r="K11" i="21" s="1"/>
  <c r="N11" i="21" s="1"/>
  <c r="AC11" i="21"/>
  <c r="AD11" i="21"/>
  <c r="AE11" i="21"/>
  <c r="AF11" i="21"/>
  <c r="AG11" i="21"/>
  <c r="B14" i="21"/>
  <c r="C15" i="21"/>
  <c r="D15" i="21"/>
  <c r="J15" i="21"/>
  <c r="AC15" i="21"/>
  <c r="AD15" i="21"/>
  <c r="AE15" i="21"/>
  <c r="AF15" i="21"/>
  <c r="AG15" i="21"/>
  <c r="C16" i="21"/>
  <c r="D16" i="21"/>
  <c r="K16" i="21" s="1"/>
  <c r="N16" i="21" s="1"/>
  <c r="J16" i="21"/>
  <c r="AC16" i="21"/>
  <c r="AD16" i="21"/>
  <c r="AE16" i="21"/>
  <c r="AF16" i="21"/>
  <c r="AG16" i="21"/>
  <c r="C17" i="21"/>
  <c r="D17" i="21"/>
  <c r="G9" i="23" s="1"/>
  <c r="J17" i="21"/>
  <c r="AC17" i="21"/>
  <c r="AD17" i="21"/>
  <c r="AE17" i="21"/>
  <c r="AF17" i="21"/>
  <c r="AG17" i="21"/>
  <c r="C18" i="21"/>
  <c r="D18" i="21"/>
  <c r="J18" i="21"/>
  <c r="K18" i="21" s="1"/>
  <c r="N18" i="21"/>
  <c r="AC18" i="21"/>
  <c r="AD18" i="21"/>
  <c r="AE18" i="21"/>
  <c r="AF18" i="21"/>
  <c r="AG18" i="21"/>
  <c r="D19" i="21"/>
  <c r="J19" i="21"/>
  <c r="K19" i="21"/>
  <c r="N19" i="21" s="1"/>
  <c r="AC19" i="21"/>
  <c r="AD19" i="21"/>
  <c r="AE19" i="21"/>
  <c r="AF19" i="21"/>
  <c r="AH19" i="21" s="1"/>
  <c r="AG19" i="21"/>
  <c r="C20" i="21"/>
  <c r="D20" i="21"/>
  <c r="J20" i="21"/>
  <c r="AC20" i="21"/>
  <c r="AD20" i="21"/>
  <c r="AE20" i="21"/>
  <c r="AF20" i="21"/>
  <c r="AH20" i="21" s="1"/>
  <c r="AG20" i="21"/>
  <c r="C21" i="21"/>
  <c r="D21" i="21"/>
  <c r="J21" i="21"/>
  <c r="AC21" i="21"/>
  <c r="AD21" i="21"/>
  <c r="AE21" i="21"/>
  <c r="AF21" i="21"/>
  <c r="AG21" i="21"/>
  <c r="D22" i="21"/>
  <c r="J22" i="21"/>
  <c r="AC22" i="21"/>
  <c r="AD22" i="21"/>
  <c r="AE22" i="21"/>
  <c r="AE23" i="21"/>
  <c r="AC23" i="21"/>
  <c r="AD23" i="21"/>
  <c r="AF23" i="21"/>
  <c r="AG23" i="21"/>
  <c r="AE24" i="21"/>
  <c r="AC24" i="21"/>
  <c r="AD24" i="21"/>
  <c r="AF24" i="21"/>
  <c r="AG24" i="21"/>
  <c r="AE25" i="21"/>
  <c r="AE26" i="21"/>
  <c r="AE27" i="21"/>
  <c r="AE28" i="21"/>
  <c r="AE29" i="21"/>
  <c r="AE30" i="21"/>
  <c r="AF22" i="21"/>
  <c r="AG22" i="21"/>
  <c r="AH22" i="21" s="1"/>
  <c r="AC25" i="21"/>
  <c r="AD25" i="21"/>
  <c r="AF25" i="21"/>
  <c r="AG25" i="21"/>
  <c r="AC26" i="21"/>
  <c r="AD26" i="21"/>
  <c r="AF26" i="21"/>
  <c r="AG26" i="21"/>
  <c r="AH26" i="21" s="1"/>
  <c r="B27" i="21"/>
  <c r="AC27" i="21"/>
  <c r="AD27" i="21"/>
  <c r="AF27" i="21"/>
  <c r="AG27" i="21"/>
  <c r="D28" i="21"/>
  <c r="J28" i="21"/>
  <c r="AC28" i="21"/>
  <c r="AC29" i="21"/>
  <c r="AC30" i="21"/>
  <c r="AD28" i="21"/>
  <c r="AF28" i="21"/>
  <c r="AG28" i="21"/>
  <c r="D29" i="21"/>
  <c r="J29" i="21"/>
  <c r="AD29" i="21"/>
  <c r="AF29" i="21"/>
  <c r="AG29" i="21"/>
  <c r="AD30" i="21"/>
  <c r="AF30" i="21"/>
  <c r="AG30" i="21"/>
  <c r="B32" i="21"/>
  <c r="D33" i="21"/>
  <c r="J33" i="21"/>
  <c r="D34" i="21"/>
  <c r="J34" i="21"/>
  <c r="AC34" i="21"/>
  <c r="AD34" i="21"/>
  <c r="AE34" i="21"/>
  <c r="AF34" i="21"/>
  <c r="AG34" i="21"/>
  <c r="D35" i="21"/>
  <c r="J35" i="21"/>
  <c r="AC35" i="21"/>
  <c r="AD35" i="21"/>
  <c r="AE35" i="21"/>
  <c r="AF35" i="21"/>
  <c r="AH35" i="21" s="1"/>
  <c r="AG35" i="21"/>
  <c r="E36" i="21"/>
  <c r="G26" i="23" s="1"/>
  <c r="F36" i="21"/>
  <c r="G36" i="23"/>
  <c r="G36" i="21"/>
  <c r="G46" i="23"/>
  <c r="H36" i="21"/>
  <c r="G56" i="23"/>
  <c r="I36" i="21"/>
  <c r="L36" i="21"/>
  <c r="G80" i="23" s="1"/>
  <c r="M36" i="21"/>
  <c r="G93" i="23" s="1"/>
  <c r="B37" i="21"/>
  <c r="AC37" i="21"/>
  <c r="AD37" i="21"/>
  <c r="AE37" i="21"/>
  <c r="AF37" i="21"/>
  <c r="AG37" i="21"/>
  <c r="D38" i="21"/>
  <c r="K38" i="21" s="1"/>
  <c r="J38" i="21"/>
  <c r="AC38" i="21"/>
  <c r="AD38" i="21"/>
  <c r="AE38" i="21"/>
  <c r="AF38" i="21"/>
  <c r="AG38" i="21"/>
  <c r="C39" i="21"/>
  <c r="D39" i="21"/>
  <c r="J39" i="21"/>
  <c r="AC39" i="21"/>
  <c r="AD39" i="21"/>
  <c r="AE39" i="21"/>
  <c r="AF39" i="21"/>
  <c r="AG39" i="21"/>
  <c r="D40" i="21"/>
  <c r="J40" i="21"/>
  <c r="AC40" i="21"/>
  <c r="AC42" i="21" s="1"/>
  <c r="AD40" i="21"/>
  <c r="AE40" i="21"/>
  <c r="AF40" i="21"/>
  <c r="AG40" i="21"/>
  <c r="D41" i="21"/>
  <c r="J41" i="21"/>
  <c r="AC41" i="21"/>
  <c r="AD41" i="21"/>
  <c r="AE41" i="21"/>
  <c r="AF41" i="21"/>
  <c r="AG41" i="21"/>
  <c r="E42" i="21"/>
  <c r="G27" i="23"/>
  <c r="F42" i="21"/>
  <c r="G42" i="21"/>
  <c r="G87" i="21" s="1"/>
  <c r="H42" i="21"/>
  <c r="H87" i="21" s="1"/>
  <c r="I42" i="21"/>
  <c r="I87" i="21" s="1"/>
  <c r="L42" i="21"/>
  <c r="G81" i="23" s="1"/>
  <c r="M42" i="21"/>
  <c r="G94" i="23" s="1"/>
  <c r="B43" i="21"/>
  <c r="D44" i="21"/>
  <c r="K44" i="21" s="1"/>
  <c r="N44" i="21" s="1"/>
  <c r="J44" i="21"/>
  <c r="D45" i="21"/>
  <c r="J45" i="21"/>
  <c r="D46" i="21"/>
  <c r="J46" i="21"/>
  <c r="D47" i="21"/>
  <c r="J47" i="21"/>
  <c r="D49" i="21"/>
  <c r="J49" i="21"/>
  <c r="D50" i="21"/>
  <c r="J50" i="21"/>
  <c r="C57" i="21"/>
  <c r="D57" i="21"/>
  <c r="D57" i="4"/>
  <c r="D57" i="18"/>
  <c r="D57" i="19"/>
  <c r="D57" i="20"/>
  <c r="C58" i="21"/>
  <c r="D58" i="21"/>
  <c r="D58" i="25" s="1"/>
  <c r="C59" i="21"/>
  <c r="D59" i="21"/>
  <c r="C60" i="21"/>
  <c r="D60" i="21"/>
  <c r="C61" i="21"/>
  <c r="K72" i="21"/>
  <c r="D75" i="21"/>
  <c r="K75" i="21"/>
  <c r="N75" i="21"/>
  <c r="L79" i="21"/>
  <c r="M79" i="21"/>
  <c r="E88" i="21"/>
  <c r="F88" i="21"/>
  <c r="G88" i="21"/>
  <c r="H88" i="21"/>
  <c r="J88" i="21" s="1"/>
  <c r="I88" i="21"/>
  <c r="B92" i="21"/>
  <c r="D93" i="21"/>
  <c r="J93" i="21"/>
  <c r="D94" i="21"/>
  <c r="K94" i="21" s="1"/>
  <c r="N94" i="21" s="1"/>
  <c r="J94" i="21"/>
  <c r="D95" i="21"/>
  <c r="J95" i="21"/>
  <c r="D96" i="21"/>
  <c r="J96" i="21"/>
  <c r="D97" i="21"/>
  <c r="K97" i="21" s="1"/>
  <c r="N97" i="21" s="1"/>
  <c r="J97" i="21"/>
  <c r="D98" i="21"/>
  <c r="K98" i="21" s="1"/>
  <c r="N98" i="21" s="1"/>
  <c r="J98" i="21"/>
  <c r="D99" i="21"/>
  <c r="J99" i="21"/>
  <c r="D100" i="21"/>
  <c r="K100" i="21" s="1"/>
  <c r="N100" i="21" s="1"/>
  <c r="J100" i="21"/>
  <c r="D101" i="21"/>
  <c r="K101" i="21" s="1"/>
  <c r="N101" i="21" s="1"/>
  <c r="J101" i="21"/>
  <c r="D102" i="21"/>
  <c r="J102" i="21"/>
  <c r="D103" i="21"/>
  <c r="J103" i="21"/>
  <c r="D104" i="21"/>
  <c r="K104" i="21" s="1"/>
  <c r="N104" i="21" s="1"/>
  <c r="J104" i="21"/>
  <c r="D105" i="21"/>
  <c r="J105" i="21"/>
  <c r="D106" i="21"/>
  <c r="J106" i="21"/>
  <c r="K106" i="21"/>
  <c r="N106" i="21" s="1"/>
  <c r="D107" i="21"/>
  <c r="J107" i="21"/>
  <c r="D108" i="21"/>
  <c r="K108" i="21" s="1"/>
  <c r="N108" i="21" s="1"/>
  <c r="J108" i="21"/>
  <c r="E109" i="21"/>
  <c r="E12" i="21" s="1"/>
  <c r="F109" i="21"/>
  <c r="F12" i="21" s="1"/>
  <c r="F13" i="21" s="1"/>
  <c r="F23" i="21" s="1"/>
  <c r="G109" i="21"/>
  <c r="G12" i="21" s="1"/>
  <c r="G13" i="21" s="1"/>
  <c r="G23" i="21" s="1"/>
  <c r="H109" i="21"/>
  <c r="H12" i="21" s="1"/>
  <c r="H13" i="21" s="1"/>
  <c r="H23" i="21" s="1"/>
  <c r="I109" i="21"/>
  <c r="I12" i="21" s="1"/>
  <c r="I13" i="21" s="1"/>
  <c r="I23" i="21" s="1"/>
  <c r="L109" i="21"/>
  <c r="L12" i="21" s="1"/>
  <c r="L13" i="21" s="1"/>
  <c r="M109" i="21"/>
  <c r="M12" i="21"/>
  <c r="M13" i="21" s="1"/>
  <c r="B110" i="21"/>
  <c r="D111" i="21"/>
  <c r="J111" i="21"/>
  <c r="D112" i="21"/>
  <c r="J112" i="21"/>
  <c r="D113" i="21"/>
  <c r="J113" i="21"/>
  <c r="D114" i="21"/>
  <c r="J114" i="21"/>
  <c r="D115" i="21"/>
  <c r="J115" i="21"/>
  <c r="E116" i="21"/>
  <c r="F116" i="21"/>
  <c r="F30" i="21" s="1"/>
  <c r="F31" i="21" s="1"/>
  <c r="G116" i="21"/>
  <c r="G30" i="21"/>
  <c r="G31" i="21" s="1"/>
  <c r="G86" i="21" s="1"/>
  <c r="H116" i="21"/>
  <c r="H30" i="21" s="1"/>
  <c r="H31" i="21" s="1"/>
  <c r="G55" i="23" s="1"/>
  <c r="I116" i="21"/>
  <c r="I30" i="21"/>
  <c r="I31" i="21" s="1"/>
  <c r="L116" i="21"/>
  <c r="L30" i="21"/>
  <c r="L31" i="21" s="1"/>
  <c r="G79" i="23" s="1"/>
  <c r="M116" i="21"/>
  <c r="M30" i="21" s="1"/>
  <c r="B117" i="21"/>
  <c r="C117" i="21"/>
  <c r="D117" i="21"/>
  <c r="E117" i="21"/>
  <c r="F117" i="21"/>
  <c r="G117" i="21"/>
  <c r="H117" i="21"/>
  <c r="I117" i="21"/>
  <c r="J117" i="21"/>
  <c r="K117" i="21"/>
  <c r="L117" i="21"/>
  <c r="M117" i="21"/>
  <c r="N117" i="21"/>
  <c r="D118" i="21"/>
  <c r="K118" i="21" s="1"/>
  <c r="N118" i="21" s="1"/>
  <c r="J118" i="21"/>
  <c r="D119" i="21"/>
  <c r="J119" i="21"/>
  <c r="J120" i="21"/>
  <c r="J121" i="21"/>
  <c r="J122" i="21"/>
  <c r="J123" i="21"/>
  <c r="D123" i="21"/>
  <c r="K123" i="21" s="1"/>
  <c r="N123" i="21" s="1"/>
  <c r="J124" i="21"/>
  <c r="J125" i="21"/>
  <c r="J126" i="21"/>
  <c r="D120" i="21"/>
  <c r="K120" i="21" s="1"/>
  <c r="N120" i="21" s="1"/>
  <c r="D121" i="21"/>
  <c r="K121" i="21" s="1"/>
  <c r="N121" i="21" s="1"/>
  <c r="D122" i="21"/>
  <c r="K122" i="21" s="1"/>
  <c r="N122" i="21" s="1"/>
  <c r="D124" i="21"/>
  <c r="D125" i="21"/>
  <c r="D126" i="21"/>
  <c r="E127" i="21"/>
  <c r="E51" i="21" s="1"/>
  <c r="F127" i="21"/>
  <c r="F51" i="21" s="1"/>
  <c r="G127" i="21"/>
  <c r="G51" i="21" s="1"/>
  <c r="H127" i="21"/>
  <c r="H51" i="21" s="1"/>
  <c r="H52" i="21"/>
  <c r="G59" i="23" s="1"/>
  <c r="I127" i="21"/>
  <c r="I51" i="21"/>
  <c r="L127" i="21"/>
  <c r="L51" i="21" s="1"/>
  <c r="M127" i="21"/>
  <c r="M51" i="21" s="1"/>
  <c r="B130" i="21"/>
  <c r="A131" i="21"/>
  <c r="C131" i="21"/>
  <c r="A132" i="21"/>
  <c r="C132" i="21"/>
  <c r="B133" i="21"/>
  <c r="D133" i="21"/>
  <c r="N133" i="21" s="1"/>
  <c r="A134" i="21"/>
  <c r="C134" i="21"/>
  <c r="A135" i="21"/>
  <c r="C135" i="21"/>
  <c r="B136" i="21"/>
  <c r="D136" i="21"/>
  <c r="A137" i="21"/>
  <c r="C137" i="21"/>
  <c r="A138" i="21"/>
  <c r="C138" i="21"/>
  <c r="B139" i="21"/>
  <c r="D139" i="21"/>
  <c r="A140" i="21"/>
  <c r="C140" i="21"/>
  <c r="A141" i="21"/>
  <c r="C141" i="21"/>
  <c r="B142" i="21"/>
  <c r="D142" i="21"/>
  <c r="A143" i="21"/>
  <c r="C143" i="21"/>
  <c r="A144" i="21"/>
  <c r="C144" i="21"/>
  <c r="B145" i="21"/>
  <c r="D145" i="21"/>
  <c r="A146" i="21"/>
  <c r="C146" i="21"/>
  <c r="A147" i="21"/>
  <c r="C147" i="21"/>
  <c r="B148" i="21"/>
  <c r="D148" i="21"/>
  <c r="A149" i="21"/>
  <c r="C149" i="21"/>
  <c r="A150" i="21"/>
  <c r="C150" i="21"/>
  <c r="B151" i="21"/>
  <c r="D151" i="21"/>
  <c r="N151" i="21" s="1"/>
  <c r="A152" i="21"/>
  <c r="C152" i="21"/>
  <c r="A153" i="21"/>
  <c r="C153" i="21"/>
  <c r="B154" i="21"/>
  <c r="D154" i="21"/>
  <c r="A155" i="21"/>
  <c r="C155" i="21"/>
  <c r="A156" i="21"/>
  <c r="C156" i="21"/>
  <c r="B157" i="21"/>
  <c r="D157" i="21"/>
  <c r="N157" i="21" s="1"/>
  <c r="A158" i="21"/>
  <c r="C158" i="21"/>
  <c r="A159" i="21"/>
  <c r="C159" i="21"/>
  <c r="K2" i="20"/>
  <c r="F4" i="20"/>
  <c r="E6" i="20"/>
  <c r="E76" i="20"/>
  <c r="F6" i="20"/>
  <c r="F76" i="20" s="1"/>
  <c r="G6" i="20"/>
  <c r="G76" i="20" s="1"/>
  <c r="H6" i="20"/>
  <c r="H76" i="20" s="1"/>
  <c r="I6" i="20"/>
  <c r="I76" i="20"/>
  <c r="B7" i="20"/>
  <c r="AC8" i="20"/>
  <c r="AD8" i="20"/>
  <c r="AE8" i="20"/>
  <c r="AF8" i="20"/>
  <c r="AG8" i="20"/>
  <c r="D9" i="20"/>
  <c r="J9" i="20"/>
  <c r="K9" i="20"/>
  <c r="N9" i="20" s="1"/>
  <c r="AC9" i="20"/>
  <c r="AD9" i="20"/>
  <c r="AE9" i="20"/>
  <c r="AF9" i="20"/>
  <c r="AG9" i="20"/>
  <c r="D10" i="20"/>
  <c r="J10" i="20"/>
  <c r="K10" i="20"/>
  <c r="N10" i="20" s="1"/>
  <c r="AC10" i="20"/>
  <c r="AD10" i="20"/>
  <c r="AE10" i="20"/>
  <c r="AF10" i="20"/>
  <c r="AG10" i="20"/>
  <c r="D11" i="20"/>
  <c r="J11" i="20"/>
  <c r="AC11" i="20"/>
  <c r="AD11" i="20"/>
  <c r="AE11" i="20"/>
  <c r="AF11" i="20"/>
  <c r="AG11" i="20"/>
  <c r="B14" i="20"/>
  <c r="C15" i="20"/>
  <c r="D15" i="20"/>
  <c r="J15" i="20"/>
  <c r="AC15" i="20"/>
  <c r="AD15" i="20"/>
  <c r="AE15" i="20"/>
  <c r="AF15" i="20"/>
  <c r="AF16" i="20"/>
  <c r="AF17" i="20"/>
  <c r="AF18" i="20"/>
  <c r="AF19" i="20"/>
  <c r="AF20" i="20"/>
  <c r="AF21" i="20"/>
  <c r="AF22" i="20"/>
  <c r="AF23" i="20"/>
  <c r="AF24" i="20"/>
  <c r="AF25" i="20"/>
  <c r="AF26" i="20"/>
  <c r="AF27" i="20"/>
  <c r="AF28" i="20"/>
  <c r="AF29" i="20"/>
  <c r="AF30" i="20"/>
  <c r="AG15" i="20"/>
  <c r="C16" i="20"/>
  <c r="D16" i="20"/>
  <c r="J16" i="20"/>
  <c r="AC16" i="20"/>
  <c r="AD16" i="20"/>
  <c r="AE16" i="20"/>
  <c r="AG16" i="20"/>
  <c r="C17" i="20"/>
  <c r="D17" i="20"/>
  <c r="F9" i="23" s="1"/>
  <c r="J17" i="20"/>
  <c r="AC17" i="20"/>
  <c r="AD17" i="20"/>
  <c r="AE17" i="20"/>
  <c r="AG17" i="20"/>
  <c r="C18" i="20"/>
  <c r="D18" i="20"/>
  <c r="J18" i="20"/>
  <c r="AC18" i="20"/>
  <c r="AD18" i="20"/>
  <c r="AE18" i="20"/>
  <c r="AG18" i="20"/>
  <c r="D19" i="20"/>
  <c r="J19" i="20"/>
  <c r="AC19" i="20"/>
  <c r="AD19" i="20"/>
  <c r="AE19" i="20"/>
  <c r="AG19" i="20"/>
  <c r="AG20" i="20"/>
  <c r="AG21" i="20"/>
  <c r="AG22" i="20"/>
  <c r="AG23" i="20"/>
  <c r="AG24" i="20"/>
  <c r="AG25" i="20"/>
  <c r="AG26" i="20"/>
  <c r="AG31" i="20" s="1"/>
  <c r="AG27" i="20"/>
  <c r="AG28" i="20"/>
  <c r="AG29" i="20"/>
  <c r="AG30" i="20"/>
  <c r="C20" i="20"/>
  <c r="D20" i="20"/>
  <c r="K20" i="20" s="1"/>
  <c r="N20" i="20" s="1"/>
  <c r="J20" i="20"/>
  <c r="AC20" i="20"/>
  <c r="AH20" i="20" s="1"/>
  <c r="AD20" i="20"/>
  <c r="AE20" i="20"/>
  <c r="C21" i="20"/>
  <c r="D21" i="20"/>
  <c r="J21" i="20"/>
  <c r="AC21" i="20"/>
  <c r="AD21" i="20"/>
  <c r="AE21" i="20"/>
  <c r="D22" i="20"/>
  <c r="J22" i="20"/>
  <c r="AC22" i="20"/>
  <c r="AD22" i="20"/>
  <c r="AE22" i="20"/>
  <c r="AC23" i="20"/>
  <c r="AD23" i="20"/>
  <c r="AE23" i="20"/>
  <c r="AC24" i="20"/>
  <c r="AD24" i="20"/>
  <c r="AE24" i="20"/>
  <c r="AC25" i="20"/>
  <c r="AD25" i="20"/>
  <c r="AE25" i="20"/>
  <c r="AC26" i="20"/>
  <c r="AD26" i="20"/>
  <c r="AE26" i="20"/>
  <c r="B27" i="20"/>
  <c r="AC27" i="20"/>
  <c r="AD27" i="20"/>
  <c r="AE27" i="20"/>
  <c r="D28" i="20"/>
  <c r="K28" i="20" s="1"/>
  <c r="N28" i="20" s="1"/>
  <c r="J28" i="20"/>
  <c r="AC28" i="20"/>
  <c r="AH28" i="20" s="1"/>
  <c r="AD28" i="20"/>
  <c r="AE28" i="20"/>
  <c r="D29" i="20"/>
  <c r="K29" i="20" s="1"/>
  <c r="N29" i="20" s="1"/>
  <c r="J29" i="20"/>
  <c r="AC29" i="20"/>
  <c r="AD29" i="20"/>
  <c r="AE29" i="20"/>
  <c r="AH29" i="20"/>
  <c r="AC30" i="20"/>
  <c r="AD30" i="20"/>
  <c r="AE30" i="20"/>
  <c r="B32" i="20"/>
  <c r="D33" i="20"/>
  <c r="J33" i="20"/>
  <c r="D34" i="20"/>
  <c r="K34" i="20" s="1"/>
  <c r="N34" i="20" s="1"/>
  <c r="J34" i="20"/>
  <c r="AC34" i="20"/>
  <c r="AD34" i="20"/>
  <c r="AE34" i="20"/>
  <c r="AF34" i="20"/>
  <c r="AG34" i="20"/>
  <c r="D35" i="20"/>
  <c r="J35" i="20"/>
  <c r="AC35" i="20"/>
  <c r="AD35" i="20"/>
  <c r="AE35" i="20"/>
  <c r="AF35" i="20"/>
  <c r="AH35" i="20" s="1"/>
  <c r="AG35" i="20"/>
  <c r="E36" i="20"/>
  <c r="F26" i="23" s="1"/>
  <c r="F36" i="20"/>
  <c r="F36" i="23" s="1"/>
  <c r="G36" i="20"/>
  <c r="F46" i="23" s="1"/>
  <c r="H36" i="20"/>
  <c r="F56" i="23" s="1"/>
  <c r="I36" i="20"/>
  <c r="F66" i="23" s="1"/>
  <c r="L36" i="20"/>
  <c r="F80" i="23" s="1"/>
  <c r="M36" i="20"/>
  <c r="F93" i="23" s="1"/>
  <c r="B37" i="20"/>
  <c r="AC37" i="20"/>
  <c r="AD37" i="20"/>
  <c r="AE37" i="20"/>
  <c r="AF37" i="20"/>
  <c r="AG37" i="20"/>
  <c r="D38" i="20"/>
  <c r="J38" i="20"/>
  <c r="AC38" i="20"/>
  <c r="AD38" i="20"/>
  <c r="AE38" i="20"/>
  <c r="AF38" i="20"/>
  <c r="AG38" i="20"/>
  <c r="C39" i="20"/>
  <c r="D39" i="20"/>
  <c r="K39" i="20" s="1"/>
  <c r="N39" i="20" s="1"/>
  <c r="J39" i="20"/>
  <c r="AC39" i="20"/>
  <c r="AD39" i="20"/>
  <c r="AE39" i="20"/>
  <c r="AF39" i="20"/>
  <c r="AG39" i="20"/>
  <c r="D40" i="20"/>
  <c r="J40" i="20"/>
  <c r="AC40" i="20"/>
  <c r="AD40" i="20"/>
  <c r="AE40" i="20"/>
  <c r="AF40" i="20"/>
  <c r="AG40" i="20"/>
  <c r="D41" i="20"/>
  <c r="J41" i="20"/>
  <c r="AC41" i="20"/>
  <c r="AD41" i="20"/>
  <c r="AE41" i="20"/>
  <c r="AF41" i="20"/>
  <c r="AG41" i="20"/>
  <c r="E42" i="20"/>
  <c r="E87" i="20"/>
  <c r="F42" i="20"/>
  <c r="F37" i="23"/>
  <c r="G42" i="20"/>
  <c r="F47" i="23"/>
  <c r="H42" i="20"/>
  <c r="F57" i="23"/>
  <c r="I42" i="20"/>
  <c r="L42" i="20"/>
  <c r="F81" i="23" s="1"/>
  <c r="M42" i="20"/>
  <c r="F94" i="23" s="1"/>
  <c r="B43" i="20"/>
  <c r="D44" i="20"/>
  <c r="J44" i="20"/>
  <c r="D45" i="20"/>
  <c r="J45" i="20"/>
  <c r="D46" i="20"/>
  <c r="J46" i="20"/>
  <c r="K46" i="20" s="1"/>
  <c r="N46" i="20" s="1"/>
  <c r="D47" i="20"/>
  <c r="J47" i="20"/>
  <c r="L48" i="20"/>
  <c r="D49" i="20"/>
  <c r="K49" i="20" s="1"/>
  <c r="J49" i="20"/>
  <c r="D50" i="20"/>
  <c r="J50" i="20"/>
  <c r="H63" i="20"/>
  <c r="F60" i="23"/>
  <c r="C57" i="20"/>
  <c r="C58" i="20"/>
  <c r="D58" i="20"/>
  <c r="C59" i="20"/>
  <c r="D59" i="20"/>
  <c r="C60" i="20"/>
  <c r="D60" i="20"/>
  <c r="A61" i="20"/>
  <c r="C61" i="20"/>
  <c r="S69" i="20"/>
  <c r="K72" i="20"/>
  <c r="D75" i="20"/>
  <c r="K75" i="20"/>
  <c r="N75" i="20"/>
  <c r="J76" i="20"/>
  <c r="L79" i="20"/>
  <c r="M79" i="20"/>
  <c r="E88" i="20"/>
  <c r="F88" i="20"/>
  <c r="G88" i="20"/>
  <c r="H88" i="20"/>
  <c r="I88" i="20"/>
  <c r="B92" i="20"/>
  <c r="D93" i="20"/>
  <c r="J93" i="20"/>
  <c r="D94" i="20"/>
  <c r="J94" i="20"/>
  <c r="D95" i="20"/>
  <c r="K95" i="20" s="1"/>
  <c r="N95" i="20" s="1"/>
  <c r="J95" i="20"/>
  <c r="D96" i="20"/>
  <c r="J96" i="20"/>
  <c r="D97" i="20"/>
  <c r="K97" i="20" s="1"/>
  <c r="N97" i="20" s="1"/>
  <c r="J97" i="20"/>
  <c r="D98" i="20"/>
  <c r="J98" i="20"/>
  <c r="D99" i="20"/>
  <c r="J99" i="20"/>
  <c r="D100" i="20"/>
  <c r="D100" i="4"/>
  <c r="D100" i="18"/>
  <c r="D100" i="19"/>
  <c r="J100" i="20"/>
  <c r="D101" i="20"/>
  <c r="J101" i="20"/>
  <c r="D102" i="20"/>
  <c r="K102" i="20" s="1"/>
  <c r="N102" i="20" s="1"/>
  <c r="J102" i="20"/>
  <c r="D103" i="20"/>
  <c r="J103" i="20"/>
  <c r="K103" i="20"/>
  <c r="N103" i="20" s="1"/>
  <c r="D104" i="20"/>
  <c r="J104" i="20"/>
  <c r="D105" i="20"/>
  <c r="J105" i="20"/>
  <c r="D106" i="20"/>
  <c r="J106" i="20"/>
  <c r="D107" i="20"/>
  <c r="K107" i="20" s="1"/>
  <c r="J107" i="20"/>
  <c r="D108" i="20"/>
  <c r="J108" i="20"/>
  <c r="E109" i="20"/>
  <c r="E12" i="20"/>
  <c r="E13" i="20" s="1"/>
  <c r="E23" i="20" s="1"/>
  <c r="F109" i="20"/>
  <c r="F12" i="20"/>
  <c r="F13" i="20" s="1"/>
  <c r="F23" i="20" s="1"/>
  <c r="G109" i="20"/>
  <c r="G12" i="20"/>
  <c r="G13" i="20" s="1"/>
  <c r="H109" i="20"/>
  <c r="H12" i="20" s="1"/>
  <c r="H13" i="20" s="1"/>
  <c r="H23" i="20" s="1"/>
  <c r="I109" i="20"/>
  <c r="I12" i="20" s="1"/>
  <c r="I13" i="20" s="1"/>
  <c r="I23" i="20" s="1"/>
  <c r="L109" i="20"/>
  <c r="L12" i="20" s="1"/>
  <c r="L13" i="20" s="1"/>
  <c r="M109" i="20"/>
  <c r="M12" i="20"/>
  <c r="M13" i="20" s="1"/>
  <c r="B110" i="20"/>
  <c r="D111" i="20"/>
  <c r="J111" i="20"/>
  <c r="D112" i="20"/>
  <c r="J112" i="20"/>
  <c r="D113" i="20"/>
  <c r="J113" i="20"/>
  <c r="D114" i="20"/>
  <c r="K114" i="20" s="1"/>
  <c r="N114" i="20" s="1"/>
  <c r="J114" i="20"/>
  <c r="D115" i="20"/>
  <c r="J115" i="20"/>
  <c r="E116" i="20"/>
  <c r="F116" i="20"/>
  <c r="F30" i="20" s="1"/>
  <c r="F31" i="20" s="1"/>
  <c r="F35" i="23" s="1"/>
  <c r="G116" i="20"/>
  <c r="H116" i="20"/>
  <c r="H30" i="20"/>
  <c r="I116" i="20"/>
  <c r="L116" i="20"/>
  <c r="L30" i="20" s="1"/>
  <c r="L31" i="20" s="1"/>
  <c r="F79" i="23" s="1"/>
  <c r="M116" i="20"/>
  <c r="M30" i="20" s="1"/>
  <c r="M31" i="20" s="1"/>
  <c r="F92" i="23" s="1"/>
  <c r="B117" i="20"/>
  <c r="C117" i="20"/>
  <c r="D117" i="20"/>
  <c r="E117" i="20"/>
  <c r="F117" i="20"/>
  <c r="G117" i="20"/>
  <c r="H117" i="20"/>
  <c r="I117" i="20"/>
  <c r="J117" i="20"/>
  <c r="K117" i="20"/>
  <c r="L117" i="20"/>
  <c r="M117" i="20"/>
  <c r="N117" i="20"/>
  <c r="D118" i="20"/>
  <c r="J118" i="20"/>
  <c r="D119" i="20"/>
  <c r="J119" i="20"/>
  <c r="D120" i="20"/>
  <c r="J120" i="20"/>
  <c r="D121" i="20"/>
  <c r="J121" i="20"/>
  <c r="D122" i="20"/>
  <c r="J122" i="20"/>
  <c r="D123" i="20"/>
  <c r="J123" i="20"/>
  <c r="D124" i="20"/>
  <c r="J124" i="20"/>
  <c r="D125" i="20"/>
  <c r="J125" i="20"/>
  <c r="D126" i="20"/>
  <c r="K126" i="20" s="1"/>
  <c r="J126" i="20"/>
  <c r="E127" i="20"/>
  <c r="F127" i="20"/>
  <c r="F51" i="20"/>
  <c r="F52" i="20" s="1"/>
  <c r="F39" i="23" s="1"/>
  <c r="G127" i="20"/>
  <c r="G51" i="20"/>
  <c r="G52" i="20" s="1"/>
  <c r="F49" i="23" s="1"/>
  <c r="H127" i="20"/>
  <c r="H51" i="20"/>
  <c r="I127" i="20"/>
  <c r="I51" i="20"/>
  <c r="I52" i="20" s="1"/>
  <c r="F69" i="23" s="1"/>
  <c r="L127" i="20"/>
  <c r="L51" i="20"/>
  <c r="L52" i="20" s="1"/>
  <c r="M127" i="20"/>
  <c r="B128" i="20"/>
  <c r="B130" i="20"/>
  <c r="C130" i="20"/>
  <c r="C130" i="21" s="1"/>
  <c r="D130" i="20"/>
  <c r="N130" i="20" s="1"/>
  <c r="A131" i="20"/>
  <c r="C131" i="20"/>
  <c r="A132" i="20"/>
  <c r="C132" i="20"/>
  <c r="B133" i="20"/>
  <c r="C133" i="20"/>
  <c r="C133" i="21" s="1"/>
  <c r="D133" i="20"/>
  <c r="N133" i="20" s="1"/>
  <c r="A134" i="20"/>
  <c r="C134" i="20"/>
  <c r="A135" i="20"/>
  <c r="C135" i="20"/>
  <c r="B136" i="20"/>
  <c r="C136" i="20"/>
  <c r="C136" i="21" s="1"/>
  <c r="D136" i="20"/>
  <c r="N136" i="20" s="1"/>
  <c r="A137" i="20"/>
  <c r="C137" i="20"/>
  <c r="A138" i="20"/>
  <c r="C138" i="20"/>
  <c r="B139" i="20"/>
  <c r="C139" i="20"/>
  <c r="C139" i="21" s="1"/>
  <c r="D139" i="20"/>
  <c r="N139" i="20" s="1"/>
  <c r="A140" i="20"/>
  <c r="C140" i="20"/>
  <c r="A141" i="20"/>
  <c r="C141" i="20"/>
  <c r="B142" i="20"/>
  <c r="C142" i="20"/>
  <c r="C142" i="21"/>
  <c r="D142" i="20"/>
  <c r="A143" i="20"/>
  <c r="C143" i="20"/>
  <c r="A144" i="20"/>
  <c r="C144" i="20"/>
  <c r="B145" i="20"/>
  <c r="C145" i="20"/>
  <c r="C145" i="21"/>
  <c r="D145" i="20"/>
  <c r="K145" i="20" s="1"/>
  <c r="A146" i="20"/>
  <c r="C146" i="20"/>
  <c r="A147" i="20"/>
  <c r="C147" i="20"/>
  <c r="B148" i="20"/>
  <c r="C148" i="20"/>
  <c r="C148" i="21" s="1"/>
  <c r="D148" i="20"/>
  <c r="A149" i="20"/>
  <c r="C149" i="20"/>
  <c r="A150" i="20"/>
  <c r="C150" i="20"/>
  <c r="B151" i="20"/>
  <c r="C151" i="20"/>
  <c r="C151" i="21" s="1"/>
  <c r="D151" i="20"/>
  <c r="N151" i="20" s="1"/>
  <c r="A152" i="20"/>
  <c r="C152" i="20"/>
  <c r="A153" i="20"/>
  <c r="C153" i="20"/>
  <c r="B154" i="20"/>
  <c r="C154" i="20"/>
  <c r="C154" i="21" s="1"/>
  <c r="D154" i="20"/>
  <c r="N154" i="20" s="1"/>
  <c r="A155" i="20"/>
  <c r="C155" i="20"/>
  <c r="A156" i="20"/>
  <c r="C156" i="20"/>
  <c r="B157" i="20"/>
  <c r="C157" i="20"/>
  <c r="C157" i="21" s="1"/>
  <c r="D157" i="20"/>
  <c r="N157" i="20" s="1"/>
  <c r="A158" i="20"/>
  <c r="C158" i="20"/>
  <c r="A159" i="20"/>
  <c r="C159" i="20"/>
  <c r="K2" i="19"/>
  <c r="E6" i="19"/>
  <c r="E76" i="19"/>
  <c r="F6" i="19"/>
  <c r="F76" i="19"/>
  <c r="G6" i="19"/>
  <c r="G76" i="19"/>
  <c r="H6" i="19"/>
  <c r="H76" i="19"/>
  <c r="I6" i="19"/>
  <c r="I76" i="19"/>
  <c r="J6" i="19"/>
  <c r="J76" i="19"/>
  <c r="B7" i="19"/>
  <c r="D8" i="19"/>
  <c r="J8" i="19"/>
  <c r="AC8" i="19"/>
  <c r="AD8" i="19"/>
  <c r="AE8" i="19"/>
  <c r="AF8" i="19"/>
  <c r="AG8" i="19"/>
  <c r="D9" i="19"/>
  <c r="J9" i="19"/>
  <c r="AC9" i="19"/>
  <c r="AD9" i="19"/>
  <c r="AE9" i="19"/>
  <c r="AF9" i="19"/>
  <c r="AG9" i="19"/>
  <c r="AD10" i="19"/>
  <c r="AD11" i="19"/>
  <c r="AD15" i="19"/>
  <c r="AD16" i="19"/>
  <c r="AD17" i="19"/>
  <c r="AD18" i="19"/>
  <c r="AD19" i="19"/>
  <c r="AD20" i="19"/>
  <c r="AD21" i="19"/>
  <c r="AD22" i="19"/>
  <c r="AD23" i="19"/>
  <c r="AH23" i="19" s="1"/>
  <c r="AD24" i="19"/>
  <c r="AD25" i="19"/>
  <c r="AD26" i="19"/>
  <c r="AD27" i="19"/>
  <c r="AD28" i="19"/>
  <c r="AD29" i="19"/>
  <c r="AD30" i="19"/>
  <c r="AC27" i="19"/>
  <c r="AE27" i="19"/>
  <c r="AF27" i="19"/>
  <c r="AG27" i="19"/>
  <c r="D10" i="19"/>
  <c r="J10" i="19"/>
  <c r="AC10" i="19"/>
  <c r="AE10" i="19"/>
  <c r="AF10" i="19"/>
  <c r="AG10" i="19"/>
  <c r="D11" i="19"/>
  <c r="J11" i="19"/>
  <c r="AC11" i="19"/>
  <c r="AE11" i="19"/>
  <c r="AE15" i="19"/>
  <c r="AE16" i="19"/>
  <c r="AE17" i="19"/>
  <c r="AE18" i="19"/>
  <c r="AE19" i="19"/>
  <c r="AE20" i="19"/>
  <c r="AE21" i="19"/>
  <c r="AE22" i="19"/>
  <c r="AE23" i="19"/>
  <c r="AE24" i="19"/>
  <c r="AE25" i="19"/>
  <c r="AH25" i="19" s="1"/>
  <c r="AE26" i="19"/>
  <c r="AE28" i="19"/>
  <c r="AE29" i="19"/>
  <c r="AE30" i="19"/>
  <c r="AF11" i="19"/>
  <c r="AG11" i="19"/>
  <c r="B14" i="19"/>
  <c r="C15" i="19"/>
  <c r="D15" i="19"/>
  <c r="K15" i="19" s="1"/>
  <c r="N15" i="19" s="1"/>
  <c r="J15" i="19"/>
  <c r="AC15" i="19"/>
  <c r="AF15" i="19"/>
  <c r="AG15" i="19"/>
  <c r="C16" i="19"/>
  <c r="D16" i="19"/>
  <c r="J16" i="19"/>
  <c r="AC16" i="19"/>
  <c r="AF16" i="19"/>
  <c r="AG16" i="19"/>
  <c r="C17" i="19"/>
  <c r="D17" i="19"/>
  <c r="K17" i="19" s="1"/>
  <c r="N17" i="19" s="1"/>
  <c r="J17" i="19"/>
  <c r="AC17" i="19"/>
  <c r="AF17" i="19"/>
  <c r="AG17" i="19"/>
  <c r="C18" i="19"/>
  <c r="D18" i="19"/>
  <c r="J18" i="19"/>
  <c r="AC18" i="19"/>
  <c r="AF18" i="19"/>
  <c r="AG18" i="19"/>
  <c r="D19" i="19"/>
  <c r="D19" i="18"/>
  <c r="J19" i="19"/>
  <c r="AC19" i="19"/>
  <c r="AF19" i="19"/>
  <c r="AG19" i="19"/>
  <c r="C20" i="19"/>
  <c r="D20" i="19"/>
  <c r="J20" i="19"/>
  <c r="AC20" i="19"/>
  <c r="AF20" i="19"/>
  <c r="AG20" i="19"/>
  <c r="C21" i="19"/>
  <c r="D21" i="19"/>
  <c r="J21" i="19"/>
  <c r="AC21" i="19"/>
  <c r="AC22" i="19"/>
  <c r="AC23" i="19"/>
  <c r="AC24" i="19"/>
  <c r="AC25" i="19"/>
  <c r="AC26" i="19"/>
  <c r="AC28" i="19"/>
  <c r="AC29" i="19"/>
  <c r="AC30" i="19"/>
  <c r="AF21" i="19"/>
  <c r="AG21" i="19"/>
  <c r="D22" i="19"/>
  <c r="J22" i="19"/>
  <c r="AF22" i="19"/>
  <c r="AG22" i="19"/>
  <c r="AF23" i="19"/>
  <c r="AG23" i="19"/>
  <c r="AF24" i="19"/>
  <c r="AG24" i="19"/>
  <c r="AF25" i="19"/>
  <c r="AG25" i="19"/>
  <c r="AF26" i="19"/>
  <c r="AG26" i="19"/>
  <c r="B27" i="19"/>
  <c r="D28" i="19"/>
  <c r="J28" i="19"/>
  <c r="AF28" i="19"/>
  <c r="AG28" i="19"/>
  <c r="D29" i="19"/>
  <c r="K29" i="19" s="1"/>
  <c r="J29" i="19"/>
  <c r="AF29" i="19"/>
  <c r="AG29" i="19"/>
  <c r="A30" i="19"/>
  <c r="A30" i="20" s="1"/>
  <c r="A30" i="21" s="1"/>
  <c r="AF30" i="19"/>
  <c r="AG30" i="19"/>
  <c r="B32" i="19"/>
  <c r="D33" i="19"/>
  <c r="K33" i="19" s="1"/>
  <c r="N33" i="19" s="1"/>
  <c r="J33" i="19"/>
  <c r="D34" i="19"/>
  <c r="K34" i="19" s="1"/>
  <c r="J34" i="19"/>
  <c r="AC34" i="19"/>
  <c r="AD34" i="19"/>
  <c r="AE34" i="19"/>
  <c r="AF34" i="19"/>
  <c r="AG34" i="19"/>
  <c r="D35" i="19"/>
  <c r="K35" i="19" s="1"/>
  <c r="J35" i="19"/>
  <c r="AC35" i="19"/>
  <c r="AD35" i="19"/>
  <c r="AE35" i="19"/>
  <c r="AF35" i="19"/>
  <c r="AG35" i="19"/>
  <c r="E36" i="19"/>
  <c r="F36" i="19"/>
  <c r="E36" i="23"/>
  <c r="G36" i="19"/>
  <c r="E46" i="23"/>
  <c r="H36" i="19"/>
  <c r="E56" i="23"/>
  <c r="I36" i="19"/>
  <c r="E66" i="23"/>
  <c r="L36" i="19"/>
  <c r="M36" i="19"/>
  <c r="E93" i="23" s="1"/>
  <c r="B37" i="19"/>
  <c r="AC37" i="19"/>
  <c r="AD37" i="19"/>
  <c r="AE37" i="19"/>
  <c r="AF37" i="19"/>
  <c r="AG37" i="19"/>
  <c r="C38" i="19"/>
  <c r="D38" i="19"/>
  <c r="J38" i="19"/>
  <c r="AC38" i="19"/>
  <c r="AD38" i="19"/>
  <c r="AE38" i="19"/>
  <c r="AF38" i="19"/>
  <c r="AG38" i="19"/>
  <c r="AG39" i="19"/>
  <c r="AG40" i="19"/>
  <c r="AG41" i="19"/>
  <c r="C39" i="19"/>
  <c r="D39" i="19"/>
  <c r="J39" i="19"/>
  <c r="K39" i="19"/>
  <c r="N39" i="19" s="1"/>
  <c r="AC39" i="19"/>
  <c r="AD39" i="19"/>
  <c r="AE39" i="19"/>
  <c r="AF39" i="19"/>
  <c r="C40" i="19"/>
  <c r="D40" i="19"/>
  <c r="J40" i="19"/>
  <c r="K40" i="19"/>
  <c r="AC40" i="19"/>
  <c r="AD40" i="19"/>
  <c r="AE40" i="19"/>
  <c r="AF40" i="19"/>
  <c r="AH40" i="19" s="1"/>
  <c r="C41" i="19"/>
  <c r="D41" i="19"/>
  <c r="J41" i="19"/>
  <c r="AC41" i="19"/>
  <c r="AD41" i="19"/>
  <c r="AE41" i="19"/>
  <c r="AF41" i="19"/>
  <c r="E42" i="19"/>
  <c r="E87" i="19"/>
  <c r="E27" i="23"/>
  <c r="F42" i="19"/>
  <c r="G42" i="19"/>
  <c r="H42" i="19"/>
  <c r="I42" i="19"/>
  <c r="L42" i="19"/>
  <c r="M42" i="19"/>
  <c r="B43" i="19"/>
  <c r="D44" i="19"/>
  <c r="J44" i="19"/>
  <c r="D45" i="19"/>
  <c r="J45" i="19"/>
  <c r="D46" i="19"/>
  <c r="K46" i="19" s="1"/>
  <c r="N46" i="19" s="1"/>
  <c r="J46" i="19"/>
  <c r="D47" i="19"/>
  <c r="J47" i="19"/>
  <c r="L48" i="19"/>
  <c r="D49" i="19"/>
  <c r="J49" i="19"/>
  <c r="K49" i="19" s="1"/>
  <c r="N49" i="19" s="1"/>
  <c r="D50" i="19"/>
  <c r="J50" i="19"/>
  <c r="C57" i="19"/>
  <c r="B58" i="19"/>
  <c r="B57" i="20" s="1"/>
  <c r="B62" i="21" s="1"/>
  <c r="C58" i="19"/>
  <c r="D58" i="19"/>
  <c r="C59" i="19"/>
  <c r="D59" i="19"/>
  <c r="C60" i="19"/>
  <c r="D60" i="19"/>
  <c r="C61" i="19"/>
  <c r="S70" i="19"/>
  <c r="K72" i="19"/>
  <c r="D75" i="19"/>
  <c r="K75" i="19"/>
  <c r="N75" i="19"/>
  <c r="L79" i="19"/>
  <c r="M79" i="19"/>
  <c r="E88" i="19"/>
  <c r="F88" i="19"/>
  <c r="G88" i="19"/>
  <c r="H88" i="19"/>
  <c r="I88" i="19"/>
  <c r="B92" i="19"/>
  <c r="D93" i="19"/>
  <c r="J93" i="19"/>
  <c r="D94" i="19"/>
  <c r="J94" i="19"/>
  <c r="D95" i="19"/>
  <c r="K95" i="19" s="1"/>
  <c r="N95" i="19" s="1"/>
  <c r="J95" i="19"/>
  <c r="D96" i="19"/>
  <c r="J96" i="19"/>
  <c r="K96" i="19" s="1"/>
  <c r="N96" i="19" s="1"/>
  <c r="D97" i="19"/>
  <c r="K97" i="19" s="1"/>
  <c r="N97" i="19" s="1"/>
  <c r="J97" i="19"/>
  <c r="D98" i="19"/>
  <c r="J98" i="19"/>
  <c r="D99" i="19"/>
  <c r="J99" i="19"/>
  <c r="J100" i="19"/>
  <c r="D101" i="19"/>
  <c r="K101" i="19" s="1"/>
  <c r="N101" i="19" s="1"/>
  <c r="J101" i="19"/>
  <c r="D102" i="19"/>
  <c r="K102" i="19" s="1"/>
  <c r="N102" i="19" s="1"/>
  <c r="J102" i="19"/>
  <c r="D103" i="19"/>
  <c r="K103" i="19" s="1"/>
  <c r="J103" i="19"/>
  <c r="D104" i="19"/>
  <c r="K104" i="19" s="1"/>
  <c r="N104" i="19" s="1"/>
  <c r="J104" i="19"/>
  <c r="D105" i="19"/>
  <c r="K105" i="19" s="1"/>
  <c r="N105" i="19" s="1"/>
  <c r="J105" i="19"/>
  <c r="D106" i="19"/>
  <c r="K106" i="19" s="1"/>
  <c r="N106" i="19" s="1"/>
  <c r="J106" i="19"/>
  <c r="D107" i="19"/>
  <c r="K107" i="19" s="1"/>
  <c r="N107" i="19" s="1"/>
  <c r="J107" i="19"/>
  <c r="D108" i="19"/>
  <c r="K108" i="19" s="1"/>
  <c r="N108" i="19" s="1"/>
  <c r="J108" i="19"/>
  <c r="D108" i="4"/>
  <c r="K108" i="4" s="1"/>
  <c r="N108" i="4" s="1"/>
  <c r="J108" i="4"/>
  <c r="D108" i="18"/>
  <c r="K108" i="18" s="1"/>
  <c r="N108" i="18" s="1"/>
  <c r="J108" i="18"/>
  <c r="K108" i="20"/>
  <c r="N108" i="20" s="1"/>
  <c r="E109" i="19"/>
  <c r="E12" i="19"/>
  <c r="F109" i="19"/>
  <c r="F12" i="19" s="1"/>
  <c r="G109" i="19"/>
  <c r="G12" i="19" s="1"/>
  <c r="H109" i="19"/>
  <c r="H12" i="19"/>
  <c r="H13" i="19" s="1"/>
  <c r="H23" i="19" s="1"/>
  <c r="I109" i="19"/>
  <c r="I12" i="19" s="1"/>
  <c r="L109" i="19"/>
  <c r="L12" i="19" s="1"/>
  <c r="L13" i="19" s="1"/>
  <c r="M109" i="19"/>
  <c r="M12" i="19" s="1"/>
  <c r="M13" i="19" s="1"/>
  <c r="B110" i="19"/>
  <c r="D111" i="19"/>
  <c r="K111" i="19" s="1"/>
  <c r="N111" i="19" s="1"/>
  <c r="J111" i="19"/>
  <c r="D112" i="19"/>
  <c r="K112" i="19" s="1"/>
  <c r="N112" i="19" s="1"/>
  <c r="J112" i="19"/>
  <c r="D113" i="19"/>
  <c r="K113" i="19" s="1"/>
  <c r="N113" i="19" s="1"/>
  <c r="J113" i="19"/>
  <c r="D114" i="19"/>
  <c r="K114" i="19" s="1"/>
  <c r="N114" i="19" s="1"/>
  <c r="J114" i="19"/>
  <c r="D115" i="19"/>
  <c r="K115" i="19" s="1"/>
  <c r="N115" i="19" s="1"/>
  <c r="J115" i="19"/>
  <c r="E116" i="19"/>
  <c r="E30" i="19" s="1"/>
  <c r="E31" i="19" s="1"/>
  <c r="E25" i="23" s="1"/>
  <c r="F116" i="19"/>
  <c r="F30" i="19"/>
  <c r="F31" i="19" s="1"/>
  <c r="G116" i="19"/>
  <c r="H116" i="19"/>
  <c r="H30" i="19" s="1"/>
  <c r="H31" i="19" s="1"/>
  <c r="I116" i="19"/>
  <c r="I30" i="19" s="1"/>
  <c r="I31" i="19" s="1"/>
  <c r="L116" i="19"/>
  <c r="L30" i="19"/>
  <c r="L31" i="19"/>
  <c r="E79" i="23" s="1"/>
  <c r="M116" i="19"/>
  <c r="M30" i="19" s="1"/>
  <c r="M31" i="19" s="1"/>
  <c r="E92" i="23" s="1"/>
  <c r="B117" i="19"/>
  <c r="C117" i="19"/>
  <c r="D117" i="19"/>
  <c r="E117" i="19"/>
  <c r="F117" i="19"/>
  <c r="G117" i="19"/>
  <c r="H117" i="19"/>
  <c r="I117" i="19"/>
  <c r="J117" i="19"/>
  <c r="K117" i="19"/>
  <c r="L117" i="19"/>
  <c r="M117" i="19"/>
  <c r="N117" i="19"/>
  <c r="D118" i="19"/>
  <c r="K118" i="19" s="1"/>
  <c r="N118" i="19" s="1"/>
  <c r="J118" i="19"/>
  <c r="D119" i="19"/>
  <c r="K119" i="19" s="1"/>
  <c r="J119" i="19"/>
  <c r="D120" i="19"/>
  <c r="J120" i="19"/>
  <c r="D121" i="19"/>
  <c r="J121" i="19"/>
  <c r="D122" i="19"/>
  <c r="J122" i="19"/>
  <c r="D123" i="19"/>
  <c r="J123" i="19"/>
  <c r="D124" i="19"/>
  <c r="K124" i="19" s="1"/>
  <c r="N124" i="19" s="1"/>
  <c r="J124" i="19"/>
  <c r="D125" i="19"/>
  <c r="K125" i="19" s="1"/>
  <c r="N125" i="19" s="1"/>
  <c r="J125" i="19"/>
  <c r="D126" i="19"/>
  <c r="K126" i="19" s="1"/>
  <c r="N126" i="19" s="1"/>
  <c r="J126" i="19"/>
  <c r="E127" i="19"/>
  <c r="E51" i="19"/>
  <c r="F127" i="19"/>
  <c r="G127" i="19"/>
  <c r="G51" i="19" s="1"/>
  <c r="G52" i="19" s="1"/>
  <c r="H127" i="19"/>
  <c r="H51" i="19"/>
  <c r="H52" i="19"/>
  <c r="E59" i="23"/>
  <c r="L127" i="19"/>
  <c r="L51" i="19"/>
  <c r="M127" i="19"/>
  <c r="M51" i="19" s="1"/>
  <c r="B128" i="19"/>
  <c r="B130" i="19"/>
  <c r="C130" i="19"/>
  <c r="D130" i="19"/>
  <c r="K130" i="19" s="1"/>
  <c r="A131" i="19"/>
  <c r="C131" i="19"/>
  <c r="A132" i="19"/>
  <c r="C132" i="19"/>
  <c r="B133" i="19"/>
  <c r="C133" i="19"/>
  <c r="D133" i="19"/>
  <c r="K133" i="19" s="1"/>
  <c r="A134" i="19"/>
  <c r="C134" i="19"/>
  <c r="A135" i="19"/>
  <c r="C135" i="19"/>
  <c r="B136" i="19"/>
  <c r="C136" i="19"/>
  <c r="D136" i="19"/>
  <c r="N136" i="19" s="1"/>
  <c r="A137" i="19"/>
  <c r="C137" i="19"/>
  <c r="A138" i="19"/>
  <c r="C138" i="19"/>
  <c r="B139" i="19"/>
  <c r="C139" i="19"/>
  <c r="D139" i="19"/>
  <c r="N139" i="19" s="1"/>
  <c r="A140" i="19"/>
  <c r="C140" i="19"/>
  <c r="A141" i="19"/>
  <c r="C141" i="19"/>
  <c r="B142" i="19"/>
  <c r="C142" i="19"/>
  <c r="D142" i="19"/>
  <c r="N142" i="19" s="1"/>
  <c r="A143" i="19"/>
  <c r="C143" i="19"/>
  <c r="A144" i="19"/>
  <c r="C144" i="19"/>
  <c r="B145" i="19"/>
  <c r="C145" i="19"/>
  <c r="D145" i="19"/>
  <c r="A146" i="19"/>
  <c r="C146" i="19"/>
  <c r="A147" i="19"/>
  <c r="C147" i="19"/>
  <c r="B148" i="19"/>
  <c r="C148" i="19"/>
  <c r="D148" i="19"/>
  <c r="A149" i="19"/>
  <c r="C149" i="19"/>
  <c r="A150" i="19"/>
  <c r="C150" i="19"/>
  <c r="B151" i="19"/>
  <c r="C151" i="19"/>
  <c r="D151" i="19"/>
  <c r="A152" i="19"/>
  <c r="C152" i="19"/>
  <c r="A153" i="19"/>
  <c r="C153" i="19"/>
  <c r="B154" i="19"/>
  <c r="C154" i="19"/>
  <c r="D154" i="19"/>
  <c r="N154" i="19" s="1"/>
  <c r="A155" i="19"/>
  <c r="C155" i="19"/>
  <c r="A156" i="19"/>
  <c r="C156" i="19"/>
  <c r="B157" i="19"/>
  <c r="C157" i="19"/>
  <c r="D157" i="19"/>
  <c r="A158" i="19"/>
  <c r="C158" i="19"/>
  <c r="A159" i="19"/>
  <c r="C159" i="19"/>
  <c r="K2" i="18"/>
  <c r="E6" i="18"/>
  <c r="E76" i="18" s="1"/>
  <c r="F6" i="18"/>
  <c r="F76" i="18"/>
  <c r="G6" i="18"/>
  <c r="G76" i="18"/>
  <c r="H6" i="18"/>
  <c r="H76" i="18" s="1"/>
  <c r="I6" i="18"/>
  <c r="I76" i="18" s="1"/>
  <c r="A7" i="18"/>
  <c r="A7" i="19"/>
  <c r="A7" i="20" s="1"/>
  <c r="A7" i="21" s="1"/>
  <c r="B7" i="18"/>
  <c r="D8" i="18"/>
  <c r="J8" i="18"/>
  <c r="AC8" i="18"/>
  <c r="AH8" i="18" s="1"/>
  <c r="AD8" i="18"/>
  <c r="AE8" i="18"/>
  <c r="AF8" i="18"/>
  <c r="AG8" i="18"/>
  <c r="D9" i="18"/>
  <c r="J9" i="18"/>
  <c r="AC9" i="18"/>
  <c r="AC10" i="18"/>
  <c r="AC11" i="18"/>
  <c r="AC15" i="18"/>
  <c r="AC16" i="18"/>
  <c r="AC17" i="18"/>
  <c r="AC18" i="18"/>
  <c r="AC19" i="18"/>
  <c r="AC20" i="18"/>
  <c r="AC21" i="18"/>
  <c r="AH21" i="18" s="1"/>
  <c r="AC22" i="18"/>
  <c r="AC23" i="18"/>
  <c r="AC24" i="18"/>
  <c r="AC25" i="18"/>
  <c r="AC26" i="18"/>
  <c r="AC27" i="18"/>
  <c r="AC28" i="18"/>
  <c r="AC29" i="18"/>
  <c r="AC30" i="18"/>
  <c r="AD9" i="18"/>
  <c r="AE9" i="18"/>
  <c r="AF9" i="18"/>
  <c r="AG9" i="18"/>
  <c r="D10" i="18"/>
  <c r="J10" i="18"/>
  <c r="AD10" i="18"/>
  <c r="AE10" i="18"/>
  <c r="AF10" i="18"/>
  <c r="AG10" i="18"/>
  <c r="D11" i="18"/>
  <c r="J11" i="18"/>
  <c r="AD11" i="18"/>
  <c r="AE11" i="18"/>
  <c r="AF11" i="18"/>
  <c r="AG11" i="18"/>
  <c r="A12" i="18"/>
  <c r="A12" i="19" s="1"/>
  <c r="A12" i="20" s="1"/>
  <c r="A12" i="21" s="1"/>
  <c r="A13" i="18"/>
  <c r="A13" i="19"/>
  <c r="A13" i="20"/>
  <c r="A13" i="21" s="1"/>
  <c r="A14" i="18"/>
  <c r="A14" i="19" s="1"/>
  <c r="A14" i="20" s="1"/>
  <c r="A14" i="21" s="1"/>
  <c r="B14" i="18"/>
  <c r="C15" i="18"/>
  <c r="D15" i="18"/>
  <c r="K15" i="18" s="1"/>
  <c r="N15" i="18" s="1"/>
  <c r="J15" i="18"/>
  <c r="AD15" i="18"/>
  <c r="AE15" i="18"/>
  <c r="AF15" i="18"/>
  <c r="AG15" i="18"/>
  <c r="C16" i="18"/>
  <c r="D16" i="18"/>
  <c r="J16" i="18"/>
  <c r="AD16" i="18"/>
  <c r="AE16" i="18"/>
  <c r="AF16" i="18"/>
  <c r="AG16" i="18"/>
  <c r="C17" i="18"/>
  <c r="D17" i="18"/>
  <c r="J17" i="18"/>
  <c r="AD17" i="18"/>
  <c r="AE17" i="18"/>
  <c r="AF17" i="18"/>
  <c r="AG17" i="18"/>
  <c r="C18" i="18"/>
  <c r="D18" i="18"/>
  <c r="J18" i="18"/>
  <c r="AD18" i="18"/>
  <c r="AE18" i="18"/>
  <c r="AF18" i="18"/>
  <c r="AG18" i="18"/>
  <c r="J19" i="18"/>
  <c r="AD19" i="18"/>
  <c r="AE19" i="18"/>
  <c r="AF19" i="18"/>
  <c r="AG19" i="18"/>
  <c r="C20" i="18"/>
  <c r="D20" i="18"/>
  <c r="J20" i="18"/>
  <c r="K20" i="18"/>
  <c r="N20" i="18" s="1"/>
  <c r="AD20" i="18"/>
  <c r="AE20" i="18"/>
  <c r="AF20" i="18"/>
  <c r="AG20" i="18"/>
  <c r="AH20" i="18" s="1"/>
  <c r="C21" i="18"/>
  <c r="D21" i="18"/>
  <c r="J21" i="18"/>
  <c r="AD21" i="18"/>
  <c r="AE21" i="18"/>
  <c r="AF21" i="18"/>
  <c r="AG21" i="18"/>
  <c r="B22" i="18"/>
  <c r="B22" i="19" s="1"/>
  <c r="B22" i="21"/>
  <c r="D22" i="18"/>
  <c r="J22" i="18"/>
  <c r="AD22" i="18"/>
  <c r="AE22" i="18"/>
  <c r="AF22" i="18"/>
  <c r="AG22" i="18"/>
  <c r="AD23" i="18"/>
  <c r="AH23" i="18" s="1"/>
  <c r="AE23" i="18"/>
  <c r="AF23" i="18"/>
  <c r="AG23" i="18"/>
  <c r="B24" i="18"/>
  <c r="B24" i="19" s="1"/>
  <c r="B24" i="20" s="1"/>
  <c r="B24" i="21" s="1"/>
  <c r="AD24" i="18"/>
  <c r="AE24" i="18"/>
  <c r="AF24" i="18"/>
  <c r="AG24" i="18"/>
  <c r="AH24" i="18" s="1"/>
  <c r="B25" i="18"/>
  <c r="B25" i="19" s="1"/>
  <c r="B25" i="20" s="1"/>
  <c r="B25" i="21" s="1"/>
  <c r="AD25" i="18"/>
  <c r="AE25" i="18"/>
  <c r="AF25" i="18"/>
  <c r="AG25" i="18"/>
  <c r="AD26" i="18"/>
  <c r="AE26" i="18"/>
  <c r="AF26" i="18"/>
  <c r="AG26" i="18"/>
  <c r="B27" i="18"/>
  <c r="AD27" i="18"/>
  <c r="AE27" i="18"/>
  <c r="AF27" i="18"/>
  <c r="AG27" i="18"/>
  <c r="D28" i="18"/>
  <c r="D28" i="4"/>
  <c r="J28" i="18"/>
  <c r="AD28" i="18"/>
  <c r="AE28" i="18"/>
  <c r="AF28" i="18"/>
  <c r="AG28" i="18"/>
  <c r="D29" i="18"/>
  <c r="J29" i="18"/>
  <c r="AD29" i="18"/>
  <c r="AE29" i="18"/>
  <c r="AF29" i="18"/>
  <c r="AG29" i="18"/>
  <c r="AD30" i="18"/>
  <c r="AE30" i="18"/>
  <c r="AF30" i="18"/>
  <c r="AG30" i="18"/>
  <c r="B32" i="18"/>
  <c r="D33" i="18"/>
  <c r="J33" i="18"/>
  <c r="J34" i="18"/>
  <c r="J34" i="4"/>
  <c r="P34" i="4"/>
  <c r="AC34" i="18"/>
  <c r="AD34" i="18"/>
  <c r="AE34" i="18"/>
  <c r="AF34" i="18"/>
  <c r="AF35" i="18"/>
  <c r="AG34" i="18"/>
  <c r="D35" i="18"/>
  <c r="K35" i="18" s="1"/>
  <c r="J35" i="18"/>
  <c r="AC35" i="18"/>
  <c r="AD35" i="18"/>
  <c r="AE35" i="18"/>
  <c r="AH35" i="18" s="1"/>
  <c r="AG35" i="18"/>
  <c r="AG36" i="18" s="1"/>
  <c r="E36" i="18"/>
  <c r="D26" i="23" s="1"/>
  <c r="F36" i="18"/>
  <c r="D36" i="23" s="1"/>
  <c r="G36" i="18"/>
  <c r="D46" i="23"/>
  <c r="H36" i="18"/>
  <c r="D56" i="23"/>
  <c r="I36" i="18"/>
  <c r="L36" i="18"/>
  <c r="D80" i="23"/>
  <c r="M36" i="18"/>
  <c r="D93" i="23" s="1"/>
  <c r="B37" i="18"/>
  <c r="AC37" i="18"/>
  <c r="AD37" i="18"/>
  <c r="AE37" i="18"/>
  <c r="AF37" i="18"/>
  <c r="AG37" i="18"/>
  <c r="D38" i="18"/>
  <c r="J38" i="18"/>
  <c r="AC38" i="18"/>
  <c r="AD38" i="18"/>
  <c r="AE38" i="18"/>
  <c r="AF38" i="18"/>
  <c r="AG38" i="18"/>
  <c r="C39" i="18"/>
  <c r="D39" i="18"/>
  <c r="J39" i="18"/>
  <c r="K39" i="18"/>
  <c r="N39" i="18" s="1"/>
  <c r="AC39" i="18"/>
  <c r="AD39" i="18"/>
  <c r="AE39" i="18"/>
  <c r="AH39" i="18" s="1"/>
  <c r="AF39" i="18"/>
  <c r="AG39" i="18"/>
  <c r="D40" i="18"/>
  <c r="J40" i="18"/>
  <c r="AC40" i="18"/>
  <c r="AD40" i="18"/>
  <c r="AE40" i="18"/>
  <c r="AF40" i="18"/>
  <c r="AH40" i="18" s="1"/>
  <c r="AG40" i="18"/>
  <c r="D41" i="18"/>
  <c r="J41" i="18"/>
  <c r="AC41" i="18"/>
  <c r="AD41" i="18"/>
  <c r="AE41" i="18"/>
  <c r="AF41" i="18"/>
  <c r="AG41" i="18"/>
  <c r="AG42" i="18" s="1"/>
  <c r="E42" i="18"/>
  <c r="D27" i="23" s="1"/>
  <c r="F42" i="18"/>
  <c r="F87" i="18"/>
  <c r="G42" i="18"/>
  <c r="H42" i="18"/>
  <c r="D57" i="23"/>
  <c r="I42" i="18"/>
  <c r="D67" i="23"/>
  <c r="L42" i="18"/>
  <c r="D81" i="23" s="1"/>
  <c r="M42" i="18"/>
  <c r="D94" i="23" s="1"/>
  <c r="B43" i="18"/>
  <c r="D44" i="18"/>
  <c r="K44" i="18" s="1"/>
  <c r="N44" i="18" s="1"/>
  <c r="J44" i="18"/>
  <c r="D45" i="18"/>
  <c r="J45" i="18"/>
  <c r="D46" i="18"/>
  <c r="J46" i="18"/>
  <c r="D47" i="18"/>
  <c r="J47" i="18"/>
  <c r="D49" i="18"/>
  <c r="J49" i="18"/>
  <c r="D50" i="18"/>
  <c r="J50" i="18"/>
  <c r="A51" i="18"/>
  <c r="A51" i="19" s="1"/>
  <c r="A51" i="20" s="1"/>
  <c r="A51" i="21" s="1"/>
  <c r="B51" i="18"/>
  <c r="B51" i="19" s="1"/>
  <c r="B51" i="20" s="1"/>
  <c r="B51" i="21" s="1"/>
  <c r="A52" i="18"/>
  <c r="A52" i="19" s="1"/>
  <c r="A52" i="20" s="1"/>
  <c r="A52" i="21" s="1"/>
  <c r="A53" i="18"/>
  <c r="A53" i="19"/>
  <c r="A53" i="20" s="1"/>
  <c r="A53" i="21" s="1"/>
  <c r="A54" i="18"/>
  <c r="A54" i="19" s="1"/>
  <c r="A54" i="20" s="1"/>
  <c r="A54" i="21" s="1"/>
  <c r="B54" i="19"/>
  <c r="B54" i="20" s="1"/>
  <c r="A55" i="18"/>
  <c r="A55" i="19"/>
  <c r="A55" i="20"/>
  <c r="A55" i="21" s="1"/>
  <c r="A57" i="19"/>
  <c r="A57" i="20" s="1"/>
  <c r="C57" i="18"/>
  <c r="A58" i="19"/>
  <c r="A58" i="20" s="1"/>
  <c r="C58" i="18"/>
  <c r="D58" i="18"/>
  <c r="A59" i="19"/>
  <c r="A59" i="20"/>
  <c r="C59" i="18"/>
  <c r="D59" i="18"/>
  <c r="A60" i="19"/>
  <c r="A60" i="20" s="1"/>
  <c r="C60" i="18"/>
  <c r="D60" i="18"/>
  <c r="C61" i="18"/>
  <c r="A63" i="18"/>
  <c r="A63" i="19" s="1"/>
  <c r="A63" i="20" s="1"/>
  <c r="A63" i="21" s="1"/>
  <c r="A64" i="18"/>
  <c r="A64" i="19"/>
  <c r="A64" i="20"/>
  <c r="A64" i="21" s="1"/>
  <c r="A65" i="18"/>
  <c r="A65" i="19" s="1"/>
  <c r="A65" i="20" s="1"/>
  <c r="A65" i="21" s="1"/>
  <c r="A66" i="18"/>
  <c r="A66" i="19"/>
  <c r="A66" i="20"/>
  <c r="A66" i="21" s="1"/>
  <c r="A67" i="18"/>
  <c r="A67" i="19" s="1"/>
  <c r="A67" i="20" s="1"/>
  <c r="A67" i="21" s="1"/>
  <c r="D67" i="18"/>
  <c r="A68" i="18"/>
  <c r="A68" i="19"/>
  <c r="A68" i="20" s="1"/>
  <c r="A68" i="21" s="1"/>
  <c r="D68" i="18"/>
  <c r="L68" i="18" s="1"/>
  <c r="A69" i="18"/>
  <c r="A69" i="19" s="1"/>
  <c r="A69" i="20" s="1"/>
  <c r="A69" i="21" s="1"/>
  <c r="A70" i="18"/>
  <c r="A70" i="19"/>
  <c r="A70" i="20" s="1"/>
  <c r="A70" i="21" s="1"/>
  <c r="A71" i="18"/>
  <c r="A71" i="19" s="1"/>
  <c r="A71" i="20" s="1"/>
  <c r="A71" i="21" s="1"/>
  <c r="S71" i="18"/>
  <c r="A72" i="18"/>
  <c r="A72" i="19" s="1"/>
  <c r="A72" i="20" s="1"/>
  <c r="A72" i="21" s="1"/>
  <c r="K72" i="18"/>
  <c r="A73" i="18"/>
  <c r="A73" i="19"/>
  <c r="A73" i="20" s="1"/>
  <c r="A73" i="21" s="1"/>
  <c r="A74" i="18"/>
  <c r="A74" i="19" s="1"/>
  <c r="A74" i="20" s="1"/>
  <c r="A74" i="21" s="1"/>
  <c r="A75" i="18"/>
  <c r="A75" i="19"/>
  <c r="A75" i="20" s="1"/>
  <c r="A75" i="21" s="1"/>
  <c r="D75" i="18"/>
  <c r="K75" i="18"/>
  <c r="N75" i="18"/>
  <c r="A76" i="18"/>
  <c r="A76" i="19"/>
  <c r="A76" i="20"/>
  <c r="A76" i="21" s="1"/>
  <c r="J76" i="18"/>
  <c r="A77" i="18"/>
  <c r="A77" i="19" s="1"/>
  <c r="A77" i="20" s="1"/>
  <c r="A77" i="21" s="1"/>
  <c r="A78" i="18"/>
  <c r="A78" i="19" s="1"/>
  <c r="A78" i="20" s="1"/>
  <c r="A78" i="21" s="1"/>
  <c r="A79" i="18"/>
  <c r="A79" i="19" s="1"/>
  <c r="A79" i="20" s="1"/>
  <c r="A79" i="21" s="1"/>
  <c r="L79" i="18"/>
  <c r="M79" i="18"/>
  <c r="A80" i="18"/>
  <c r="A80" i="19" s="1"/>
  <c r="A80" i="20" s="1"/>
  <c r="A80" i="21" s="1"/>
  <c r="A81" i="18"/>
  <c r="A81" i="19" s="1"/>
  <c r="A81" i="20" s="1"/>
  <c r="A81" i="21" s="1"/>
  <c r="A82" i="18"/>
  <c r="A82" i="19" s="1"/>
  <c r="A82" i="20" s="1"/>
  <c r="A82" i="21" s="1"/>
  <c r="A83" i="18"/>
  <c r="A83" i="19" s="1"/>
  <c r="A83" i="20" s="1"/>
  <c r="A83" i="21" s="1"/>
  <c r="A84" i="18"/>
  <c r="A84" i="19" s="1"/>
  <c r="A84" i="20" s="1"/>
  <c r="A84" i="21" s="1"/>
  <c r="A85" i="18"/>
  <c r="A85" i="19" s="1"/>
  <c r="A85" i="20" s="1"/>
  <c r="A85" i="21" s="1"/>
  <c r="A86" i="18"/>
  <c r="A86" i="19" s="1"/>
  <c r="A86" i="20" s="1"/>
  <c r="A86" i="21" s="1"/>
  <c r="A87" i="18"/>
  <c r="A87" i="19" s="1"/>
  <c r="A87" i="20" s="1"/>
  <c r="A87" i="21" s="1"/>
  <c r="A88" i="18"/>
  <c r="A88" i="19" s="1"/>
  <c r="A88" i="20" s="1"/>
  <c r="A88" i="21" s="1"/>
  <c r="E88" i="18"/>
  <c r="F88" i="18"/>
  <c r="G88" i="18"/>
  <c r="H88" i="18"/>
  <c r="I88" i="18"/>
  <c r="A89" i="18"/>
  <c r="A89" i="19" s="1"/>
  <c r="A89" i="20" s="1"/>
  <c r="A89" i="21" s="1"/>
  <c r="A90" i="18"/>
  <c r="A90" i="19" s="1"/>
  <c r="A90" i="20" s="1"/>
  <c r="A90" i="21" s="1"/>
  <c r="A91" i="18"/>
  <c r="A91" i="19" s="1"/>
  <c r="A91" i="20" s="1"/>
  <c r="A91" i="21" s="1"/>
  <c r="A92" i="18"/>
  <c r="A92" i="19" s="1"/>
  <c r="A92" i="20" s="1"/>
  <c r="A92" i="21" s="1"/>
  <c r="B92" i="18"/>
  <c r="D93" i="18"/>
  <c r="J93" i="18"/>
  <c r="K93" i="18"/>
  <c r="N93" i="18" s="1"/>
  <c r="D94" i="18"/>
  <c r="K94" i="18" s="1"/>
  <c r="J94" i="18"/>
  <c r="D95" i="18"/>
  <c r="J95" i="18"/>
  <c r="D96" i="18"/>
  <c r="K96" i="18" s="1"/>
  <c r="J96" i="18"/>
  <c r="D97" i="18"/>
  <c r="J97" i="18"/>
  <c r="D98" i="18"/>
  <c r="J98" i="18"/>
  <c r="D99" i="18"/>
  <c r="J99" i="18"/>
  <c r="J100" i="18"/>
  <c r="D101" i="18"/>
  <c r="J101" i="18"/>
  <c r="D102" i="18"/>
  <c r="K102" i="18" s="1"/>
  <c r="N102" i="18" s="1"/>
  <c r="J102" i="18"/>
  <c r="D103" i="18"/>
  <c r="K103" i="18" s="1"/>
  <c r="N103" i="18" s="1"/>
  <c r="J103" i="18"/>
  <c r="D104" i="18"/>
  <c r="K104" i="18" s="1"/>
  <c r="N104" i="18" s="1"/>
  <c r="J104" i="18"/>
  <c r="D105" i="18"/>
  <c r="J105" i="18"/>
  <c r="D106" i="18"/>
  <c r="J106" i="18"/>
  <c r="D107" i="18"/>
  <c r="K107" i="18" s="1"/>
  <c r="N107" i="18" s="1"/>
  <c r="J107" i="18"/>
  <c r="J107" i="4"/>
  <c r="J107" i="25" s="1"/>
  <c r="A109" i="18"/>
  <c r="A109" i="19"/>
  <c r="A109" i="20" s="1"/>
  <c r="A109" i="21" s="1"/>
  <c r="E109" i="18"/>
  <c r="E12" i="18" s="1"/>
  <c r="F109" i="18"/>
  <c r="F12" i="18" s="1"/>
  <c r="F13" i="18" s="1"/>
  <c r="F23" i="18" s="1"/>
  <c r="G109" i="18"/>
  <c r="H109" i="18"/>
  <c r="I109" i="18"/>
  <c r="I12" i="18" s="1"/>
  <c r="I13" i="18" s="1"/>
  <c r="I23" i="18" s="1"/>
  <c r="L109" i="18"/>
  <c r="L12" i="18"/>
  <c r="L13" i="18" s="1"/>
  <c r="M109" i="18"/>
  <c r="M12" i="18"/>
  <c r="M13" i="18" s="1"/>
  <c r="A110" i="18"/>
  <c r="A110" i="19" s="1"/>
  <c r="A110" i="20" s="1"/>
  <c r="A110" i="21" s="1"/>
  <c r="B110" i="18"/>
  <c r="D111" i="18"/>
  <c r="J111" i="18"/>
  <c r="D112" i="18"/>
  <c r="J112" i="18"/>
  <c r="D113" i="18"/>
  <c r="J113" i="18"/>
  <c r="K113" i="18"/>
  <c r="D114" i="18"/>
  <c r="J114" i="18"/>
  <c r="D115" i="18"/>
  <c r="J115" i="18"/>
  <c r="A116" i="18"/>
  <c r="A116" i="19"/>
  <c r="A116" i="20" s="1"/>
  <c r="A116" i="21" s="1"/>
  <c r="E116" i="18"/>
  <c r="F116" i="18"/>
  <c r="F30" i="18"/>
  <c r="F31" i="18" s="1"/>
  <c r="D35" i="23" s="1"/>
  <c r="G116" i="18"/>
  <c r="G30" i="18" s="1"/>
  <c r="H116" i="18"/>
  <c r="H30" i="18"/>
  <c r="H31" i="18" s="1"/>
  <c r="H86" i="18" s="1"/>
  <c r="I116" i="18"/>
  <c r="L116" i="18"/>
  <c r="M116" i="18"/>
  <c r="A117" i="18"/>
  <c r="A117" i="19" s="1"/>
  <c r="A117" i="20" s="1"/>
  <c r="A117" i="21" s="1"/>
  <c r="B117" i="18"/>
  <c r="C117" i="18"/>
  <c r="D117" i="18"/>
  <c r="E117" i="18"/>
  <c r="F117" i="18"/>
  <c r="G117" i="18"/>
  <c r="H117" i="18"/>
  <c r="I117" i="18"/>
  <c r="J117" i="18"/>
  <c r="K117" i="18"/>
  <c r="L117" i="18"/>
  <c r="M117" i="18"/>
  <c r="N117" i="18"/>
  <c r="J118" i="18"/>
  <c r="J119" i="18"/>
  <c r="J120" i="18"/>
  <c r="K120" i="18"/>
  <c r="N120" i="18" s="1"/>
  <c r="D121" i="18"/>
  <c r="J121" i="18"/>
  <c r="D122" i="18"/>
  <c r="K122" i="18" s="1"/>
  <c r="N122" i="18" s="1"/>
  <c r="J122" i="18"/>
  <c r="D123" i="18"/>
  <c r="J123" i="18"/>
  <c r="D124" i="18"/>
  <c r="K124" i="18" s="1"/>
  <c r="N124" i="18" s="1"/>
  <c r="J124" i="18"/>
  <c r="D125" i="18"/>
  <c r="K125" i="18" s="1"/>
  <c r="N125" i="18" s="1"/>
  <c r="J125" i="18"/>
  <c r="D126" i="18"/>
  <c r="K126" i="18" s="1"/>
  <c r="N126" i="18" s="1"/>
  <c r="J126" i="18"/>
  <c r="A127" i="18"/>
  <c r="A127" i="19" s="1"/>
  <c r="A127" i="20" s="1"/>
  <c r="A127" i="21" s="1"/>
  <c r="E127" i="18"/>
  <c r="F127" i="18"/>
  <c r="F51" i="18"/>
  <c r="G127" i="18"/>
  <c r="G51" i="18"/>
  <c r="H127" i="18"/>
  <c r="H51" i="18" s="1"/>
  <c r="I127" i="18"/>
  <c r="I51" i="18" s="1"/>
  <c r="I52" i="18" s="1"/>
  <c r="D69" i="23" s="1"/>
  <c r="L127" i="18"/>
  <c r="L51" i="18"/>
  <c r="M127" i="18"/>
  <c r="B128" i="18"/>
  <c r="B130" i="18"/>
  <c r="C130" i="18"/>
  <c r="D130" i="18"/>
  <c r="A131" i="18"/>
  <c r="C131" i="18"/>
  <c r="A132" i="18"/>
  <c r="C132" i="18"/>
  <c r="B133" i="18"/>
  <c r="D133" i="18"/>
  <c r="K133" i="18" s="1"/>
  <c r="A134" i="18"/>
  <c r="C134" i="18"/>
  <c r="A135" i="18"/>
  <c r="C135" i="18"/>
  <c r="B136" i="18"/>
  <c r="D136" i="18"/>
  <c r="N136" i="18" s="1"/>
  <c r="A137" i="18"/>
  <c r="C137" i="18"/>
  <c r="A138" i="18"/>
  <c r="C138" i="18"/>
  <c r="B139" i="18"/>
  <c r="D139" i="18"/>
  <c r="N139" i="18" s="1"/>
  <c r="A140" i="18"/>
  <c r="C140" i="18"/>
  <c r="A141" i="18"/>
  <c r="C141" i="18"/>
  <c r="B142" i="18"/>
  <c r="D142" i="18"/>
  <c r="N142" i="18" s="1"/>
  <c r="A143" i="18"/>
  <c r="C143" i="18"/>
  <c r="A144" i="18"/>
  <c r="C144" i="18"/>
  <c r="B145" i="18"/>
  <c r="D145" i="18"/>
  <c r="N145" i="18" s="1"/>
  <c r="A146" i="18"/>
  <c r="C146" i="18"/>
  <c r="A147" i="18"/>
  <c r="C147" i="18"/>
  <c r="B148" i="18"/>
  <c r="D148" i="18"/>
  <c r="A149" i="18"/>
  <c r="C149" i="18"/>
  <c r="A150" i="18"/>
  <c r="C150" i="18"/>
  <c r="B151" i="18"/>
  <c r="D151" i="18"/>
  <c r="N151" i="18" s="1"/>
  <c r="A152" i="18"/>
  <c r="C152" i="18"/>
  <c r="A153" i="18"/>
  <c r="C153" i="18"/>
  <c r="B154" i="18"/>
  <c r="D154" i="18"/>
  <c r="N154" i="18" s="1"/>
  <c r="A155" i="18"/>
  <c r="C155" i="18"/>
  <c r="A156" i="18"/>
  <c r="C156" i="18"/>
  <c r="B157" i="18"/>
  <c r="D157" i="18"/>
  <c r="N157" i="18" s="1"/>
  <c r="A158" i="18"/>
  <c r="C158" i="18"/>
  <c r="A159" i="18"/>
  <c r="C159" i="18"/>
  <c r="D2" i="4"/>
  <c r="D2" i="20"/>
  <c r="D72" i="20" s="1"/>
  <c r="S6" i="4"/>
  <c r="L2" i="4"/>
  <c r="D3" i="4"/>
  <c r="D4" i="4"/>
  <c r="D4" i="25" s="1"/>
  <c r="D74" i="25" s="1"/>
  <c r="A8" i="4"/>
  <c r="A9" i="4"/>
  <c r="A10" i="4"/>
  <c r="A11" i="4"/>
  <c r="B8" i="4"/>
  <c r="C8" i="4"/>
  <c r="C8" i="25" s="1"/>
  <c r="J8" i="4"/>
  <c r="AC8" i="4"/>
  <c r="AD8" i="4"/>
  <c r="AE8" i="4"/>
  <c r="AF8" i="4"/>
  <c r="AG8" i="4"/>
  <c r="A93" i="4"/>
  <c r="A94" i="4"/>
  <c r="A95" i="4"/>
  <c r="A96" i="4"/>
  <c r="A97" i="4"/>
  <c r="A98" i="4"/>
  <c r="A99" i="4"/>
  <c r="A100" i="4"/>
  <c r="Y9" i="4" s="1"/>
  <c r="A101" i="4"/>
  <c r="A102" i="4"/>
  <c r="A102" i="25" s="1"/>
  <c r="A103" i="4"/>
  <c r="A103" i="18" s="1"/>
  <c r="A103" i="19" s="1"/>
  <c r="A103" i="20" s="1"/>
  <c r="A104" i="4"/>
  <c r="A105" i="4"/>
  <c r="A105" i="18" s="1"/>
  <c r="A105" i="19" s="1"/>
  <c r="A105" i="20" s="1"/>
  <c r="A105" i="21" s="1"/>
  <c r="A106" i="4"/>
  <c r="A107" i="4"/>
  <c r="A107" i="25" s="1"/>
  <c r="A108" i="4"/>
  <c r="B9" i="4"/>
  <c r="C9" i="4"/>
  <c r="D9" i="4"/>
  <c r="J9" i="4"/>
  <c r="AC9" i="4"/>
  <c r="AD9" i="4"/>
  <c r="AE9" i="4"/>
  <c r="AF9" i="4"/>
  <c r="AG9" i="4"/>
  <c r="B10" i="4"/>
  <c r="C10" i="4"/>
  <c r="D10" i="4"/>
  <c r="J10" i="4"/>
  <c r="P10" i="4" s="1"/>
  <c r="AC10" i="4"/>
  <c r="AD10" i="4"/>
  <c r="AE10" i="4"/>
  <c r="AF10" i="4"/>
  <c r="AG10" i="4"/>
  <c r="B11" i="4"/>
  <c r="C11" i="4"/>
  <c r="D11" i="4"/>
  <c r="J11" i="4"/>
  <c r="AC11" i="4"/>
  <c r="AD11" i="4"/>
  <c r="AE11" i="4"/>
  <c r="AF11" i="4"/>
  <c r="AG11" i="4"/>
  <c r="A15" i="4"/>
  <c r="B15" i="4"/>
  <c r="B15" i="18" s="1"/>
  <c r="B15" i="19" s="1"/>
  <c r="B15" i="20" s="1"/>
  <c r="B15" i="21" s="1"/>
  <c r="D15" i="4"/>
  <c r="J15" i="4"/>
  <c r="P15" i="18"/>
  <c r="AC15" i="4"/>
  <c r="AD15" i="4"/>
  <c r="AE15" i="4"/>
  <c r="AF15" i="4"/>
  <c r="AG15" i="4"/>
  <c r="A16" i="4"/>
  <c r="A16" i="18" s="1"/>
  <c r="A16" i="19" s="1"/>
  <c r="A16" i="20" s="1"/>
  <c r="A16" i="21" s="1"/>
  <c r="B16" i="4"/>
  <c r="D16" i="4"/>
  <c r="J16" i="4"/>
  <c r="P16" i="18"/>
  <c r="AC16" i="4"/>
  <c r="AD16" i="4"/>
  <c r="AE16" i="4"/>
  <c r="AF16" i="4"/>
  <c r="AG16" i="4"/>
  <c r="A17" i="4"/>
  <c r="B17" i="4"/>
  <c r="D17" i="4"/>
  <c r="K17" i="4" s="1"/>
  <c r="J17" i="4"/>
  <c r="P17" i="21"/>
  <c r="AC17" i="4"/>
  <c r="AD17" i="4"/>
  <c r="AE17" i="4"/>
  <c r="AF17" i="4"/>
  <c r="AG17" i="4"/>
  <c r="A18" i="4"/>
  <c r="A18" i="25" s="1"/>
  <c r="B18" i="4"/>
  <c r="D18" i="4"/>
  <c r="K18" i="4" s="1"/>
  <c r="J18" i="4"/>
  <c r="AC18" i="4"/>
  <c r="AD18" i="4"/>
  <c r="AE18" i="4"/>
  <c r="AF18" i="4"/>
  <c r="AG18" i="4"/>
  <c r="A19" i="4"/>
  <c r="A19" i="18" s="1"/>
  <c r="A19" i="19" s="1"/>
  <c r="A19" i="20" s="1"/>
  <c r="A19" i="21" s="1"/>
  <c r="B19" i="4"/>
  <c r="J19" i="4"/>
  <c r="AC19" i="4"/>
  <c r="AH19" i="4" s="1"/>
  <c r="AD19" i="4"/>
  <c r="AE19" i="4"/>
  <c r="AF19" i="4"/>
  <c r="AG19" i="4"/>
  <c r="A20" i="4"/>
  <c r="A20" i="18" s="1"/>
  <c r="A20" i="19" s="1"/>
  <c r="A20" i="20" s="1"/>
  <c r="B20" i="4"/>
  <c r="B20" i="25" s="1"/>
  <c r="D20" i="4"/>
  <c r="J20" i="4"/>
  <c r="P20" i="21"/>
  <c r="AC20" i="4"/>
  <c r="AD20" i="4"/>
  <c r="AE20" i="4"/>
  <c r="AF20" i="4"/>
  <c r="AG20" i="4"/>
  <c r="A21" i="4"/>
  <c r="A21" i="18" s="1"/>
  <c r="A21" i="19" s="1"/>
  <c r="A21" i="20" s="1"/>
  <c r="A21" i="21" s="1"/>
  <c r="B21" i="4"/>
  <c r="B21" i="25" s="1"/>
  <c r="D21" i="4"/>
  <c r="J21" i="4"/>
  <c r="P21" i="21"/>
  <c r="AC21" i="4"/>
  <c r="AD21" i="4"/>
  <c r="AE21" i="4"/>
  <c r="AF21" i="4"/>
  <c r="AG21" i="4"/>
  <c r="A22" i="4"/>
  <c r="A22" i="18" s="1"/>
  <c r="A22" i="19" s="1"/>
  <c r="A22" i="20" s="1"/>
  <c r="A22" i="21" s="1"/>
  <c r="D22" i="4"/>
  <c r="K22" i="4" s="1"/>
  <c r="J22" i="4"/>
  <c r="AC22" i="4"/>
  <c r="AD22" i="4"/>
  <c r="AE22" i="4"/>
  <c r="AF22" i="4"/>
  <c r="AG22" i="4"/>
  <c r="A23" i="4"/>
  <c r="A23" i="25" s="1"/>
  <c r="AC23" i="4"/>
  <c r="AD23" i="4"/>
  <c r="AE23" i="4"/>
  <c r="AF23" i="4"/>
  <c r="AG23" i="4"/>
  <c r="A24" i="4"/>
  <c r="AC24" i="4"/>
  <c r="AH24" i="4" s="1"/>
  <c r="AD24" i="4"/>
  <c r="AE24" i="4"/>
  <c r="AF24" i="4"/>
  <c r="AG24" i="4"/>
  <c r="A25" i="4"/>
  <c r="AC25" i="4"/>
  <c r="AD25" i="4"/>
  <c r="AE25" i="4"/>
  <c r="AF25" i="4"/>
  <c r="AG25" i="4"/>
  <c r="A26" i="4"/>
  <c r="AC26" i="4"/>
  <c r="AD26" i="4"/>
  <c r="AE26" i="4"/>
  <c r="AF26" i="4"/>
  <c r="AG26" i="4"/>
  <c r="AH26" i="4" s="1"/>
  <c r="A27" i="4"/>
  <c r="A27" i="25" s="1"/>
  <c r="AC27" i="4"/>
  <c r="AD27" i="4"/>
  <c r="AE27" i="4"/>
  <c r="AF27" i="4"/>
  <c r="AG27" i="4"/>
  <c r="A28" i="4"/>
  <c r="B28" i="4"/>
  <c r="B28" i="25" s="1"/>
  <c r="C28" i="4"/>
  <c r="C28" i="25" s="1"/>
  <c r="J28" i="4"/>
  <c r="AC28" i="4"/>
  <c r="AD28" i="4"/>
  <c r="AE28" i="4"/>
  <c r="AE29" i="4"/>
  <c r="AE30" i="4"/>
  <c r="AF28" i="4"/>
  <c r="AG28" i="4"/>
  <c r="A29" i="4"/>
  <c r="B29" i="4"/>
  <c r="B29" i="25"/>
  <c r="C29" i="4"/>
  <c r="D29" i="4"/>
  <c r="J29" i="4"/>
  <c r="AC29" i="4"/>
  <c r="AH29" i="4" s="1"/>
  <c r="AD29" i="4"/>
  <c r="AF29" i="4"/>
  <c r="AG29" i="4"/>
  <c r="AC30" i="4"/>
  <c r="AD30" i="4"/>
  <c r="AF30" i="4"/>
  <c r="AG30" i="4"/>
  <c r="A31" i="4"/>
  <c r="A32" i="4"/>
  <c r="A33" i="4"/>
  <c r="A33" i="25" s="1"/>
  <c r="B33" i="4"/>
  <c r="B33" i="25" s="1"/>
  <c r="D33" i="4"/>
  <c r="O33" i="21" s="1"/>
  <c r="J33" i="4"/>
  <c r="J33" i="25" s="1"/>
  <c r="A34" i="4"/>
  <c r="B34" i="4"/>
  <c r="B34" i="18" s="1"/>
  <c r="B34" i="19" s="1"/>
  <c r="B34" i="20" s="1"/>
  <c r="B34" i="21" s="1"/>
  <c r="AC34" i="4"/>
  <c r="AH34" i="4" s="1"/>
  <c r="AD34" i="4"/>
  <c r="AD35" i="4"/>
  <c r="AE34" i="4"/>
  <c r="AF34" i="4"/>
  <c r="AF35" i="4"/>
  <c r="AG34" i="4"/>
  <c r="AG35" i="4"/>
  <c r="A35" i="4"/>
  <c r="B35" i="4"/>
  <c r="D35" i="4"/>
  <c r="J35" i="4"/>
  <c r="AC35" i="4"/>
  <c r="AE35" i="4"/>
  <c r="AH35" i="4" s="1"/>
  <c r="A36" i="4"/>
  <c r="A36" i="25" s="1"/>
  <c r="E36" i="4"/>
  <c r="F36" i="4"/>
  <c r="C36" i="23" s="1"/>
  <c r="H36" i="23" s="1"/>
  <c r="G36" i="4"/>
  <c r="C46" i="23" s="1"/>
  <c r="H36" i="4"/>
  <c r="C56" i="23" s="1"/>
  <c r="I36" i="4"/>
  <c r="L36" i="4"/>
  <c r="L36" i="25"/>
  <c r="M36" i="4"/>
  <c r="M36" i="25" s="1"/>
  <c r="A37" i="4"/>
  <c r="AC37" i="4"/>
  <c r="AD37" i="4"/>
  <c r="AE37" i="4"/>
  <c r="AF37" i="4"/>
  <c r="AG37" i="4"/>
  <c r="A38" i="4"/>
  <c r="B38" i="4"/>
  <c r="B38" i="25" s="1"/>
  <c r="D38" i="4"/>
  <c r="J38" i="4"/>
  <c r="P38" i="21"/>
  <c r="AC38" i="4"/>
  <c r="AD38" i="4"/>
  <c r="AE38" i="4"/>
  <c r="AF38" i="4"/>
  <c r="AG38" i="4"/>
  <c r="A39" i="4"/>
  <c r="B39" i="4"/>
  <c r="B39" i="25" s="1"/>
  <c r="D39" i="4"/>
  <c r="J39" i="4"/>
  <c r="AC39" i="4"/>
  <c r="AD39" i="4"/>
  <c r="AE39" i="4"/>
  <c r="AF39" i="4"/>
  <c r="AF42" i="4" s="1"/>
  <c r="AG39" i="4"/>
  <c r="A40" i="4"/>
  <c r="A40" i="18" s="1"/>
  <c r="A40" i="19" s="1"/>
  <c r="A40" i="20" s="1"/>
  <c r="A40" i="21" s="1"/>
  <c r="B40" i="4"/>
  <c r="D40" i="4"/>
  <c r="O40" i="4" s="1"/>
  <c r="J40" i="4"/>
  <c r="AC40" i="4"/>
  <c r="AD40" i="4"/>
  <c r="AE40" i="4"/>
  <c r="AE41" i="4"/>
  <c r="AF40" i="4"/>
  <c r="AG40" i="4"/>
  <c r="A41" i="4"/>
  <c r="A41" i="25" s="1"/>
  <c r="B41" i="4"/>
  <c r="B41" i="25" s="1"/>
  <c r="D41" i="4"/>
  <c r="J41" i="4"/>
  <c r="K41" i="4"/>
  <c r="N41" i="4" s="1"/>
  <c r="AC41" i="4"/>
  <c r="AD41" i="4"/>
  <c r="AF41" i="4"/>
  <c r="AG41" i="4"/>
  <c r="A42" i="4"/>
  <c r="A42" i="18" s="1"/>
  <c r="A42" i="19" s="1"/>
  <c r="A42" i="20" s="1"/>
  <c r="A42" i="21" s="1"/>
  <c r="E42" i="4"/>
  <c r="E87" i="4"/>
  <c r="F42" i="4"/>
  <c r="F42" i="25" s="1"/>
  <c r="G42" i="4"/>
  <c r="C47" i="23"/>
  <c r="H42" i="4"/>
  <c r="H42" i="25"/>
  <c r="I42" i="4"/>
  <c r="I42" i="25"/>
  <c r="L42" i="4"/>
  <c r="M42" i="4"/>
  <c r="A43" i="4"/>
  <c r="A43" i="18" s="1"/>
  <c r="A43" i="19" s="1"/>
  <c r="A43" i="20" s="1"/>
  <c r="A43" i="21" s="1"/>
  <c r="A44" i="4"/>
  <c r="B44" i="4"/>
  <c r="B44" i="25" s="1"/>
  <c r="C44" i="4"/>
  <c r="D44" i="4"/>
  <c r="K44" i="4" s="1"/>
  <c r="J44" i="4"/>
  <c r="P44" i="4"/>
  <c r="A45" i="4"/>
  <c r="A45" i="25" s="1"/>
  <c r="B45" i="4"/>
  <c r="C45" i="4"/>
  <c r="D45" i="4"/>
  <c r="J45" i="4"/>
  <c r="AC45" i="4"/>
  <c r="AD45" i="4"/>
  <c r="AE45" i="4"/>
  <c r="AF45" i="4"/>
  <c r="AG45" i="4"/>
  <c r="A46" i="4"/>
  <c r="B46" i="4"/>
  <c r="C46" i="4"/>
  <c r="C46" i="21" s="1"/>
  <c r="D46" i="4"/>
  <c r="J46" i="4"/>
  <c r="P46" i="4"/>
  <c r="AC46" i="4"/>
  <c r="AD46" i="4"/>
  <c r="AE46" i="4"/>
  <c r="AF46" i="4"/>
  <c r="AG46" i="4"/>
  <c r="A47" i="4"/>
  <c r="B47" i="4"/>
  <c r="B47" i="18" s="1"/>
  <c r="B47" i="19" s="1"/>
  <c r="B47" i="20" s="1"/>
  <c r="B47" i="21" s="1"/>
  <c r="C47" i="4"/>
  <c r="D47" i="4"/>
  <c r="J47" i="4"/>
  <c r="AC47" i="4"/>
  <c r="AD47" i="4"/>
  <c r="AE47" i="4"/>
  <c r="AF47" i="4"/>
  <c r="AG47" i="4"/>
  <c r="A48" i="4"/>
  <c r="B48" i="4"/>
  <c r="C48" i="4"/>
  <c r="C48" i="19" s="1"/>
  <c r="AC48" i="4"/>
  <c r="AD48" i="4"/>
  <c r="AE48" i="4"/>
  <c r="AF48" i="4"/>
  <c r="AG48" i="4"/>
  <c r="A49" i="4"/>
  <c r="A49" i="25"/>
  <c r="B49" i="4"/>
  <c r="C49" i="4"/>
  <c r="D49" i="4"/>
  <c r="O49" i="20" s="1"/>
  <c r="J49" i="4"/>
  <c r="P49" i="19"/>
  <c r="AC49" i="4"/>
  <c r="AC54" i="4" s="1"/>
  <c r="AD49" i="4"/>
  <c r="AE49" i="4"/>
  <c r="AF49" i="4"/>
  <c r="AG49" i="4"/>
  <c r="A50" i="4"/>
  <c r="B50" i="4"/>
  <c r="B50" i="25" s="1"/>
  <c r="D50" i="4"/>
  <c r="J50" i="4"/>
  <c r="AC50" i="4"/>
  <c r="AD50" i="4"/>
  <c r="AE50" i="4"/>
  <c r="AF50" i="4"/>
  <c r="AG50" i="4"/>
  <c r="C51" i="4"/>
  <c r="AC51" i="4"/>
  <c r="AD51" i="4"/>
  <c r="AE51" i="4"/>
  <c r="AF51" i="4"/>
  <c r="AG51" i="4"/>
  <c r="AC52" i="4"/>
  <c r="AD52" i="4"/>
  <c r="AE52" i="4"/>
  <c r="AE53" i="4"/>
  <c r="AH53" i="4" s="1"/>
  <c r="AF52" i="4"/>
  <c r="AG52" i="4"/>
  <c r="AC53" i="4"/>
  <c r="AD53" i="4"/>
  <c r="AF53" i="4"/>
  <c r="AG53" i="4"/>
  <c r="A56" i="4"/>
  <c r="A56" i="18" s="1"/>
  <c r="A56" i="19" s="1"/>
  <c r="A56" i="20" s="1"/>
  <c r="A56" i="21" s="1"/>
  <c r="A57" i="4"/>
  <c r="C57" i="4"/>
  <c r="A58" i="4"/>
  <c r="C58" i="4"/>
  <c r="D58" i="4"/>
  <c r="A59" i="4"/>
  <c r="C59" i="4"/>
  <c r="D59" i="4"/>
  <c r="D59" i="25" s="1"/>
  <c r="A60" i="4"/>
  <c r="C60" i="4"/>
  <c r="D60" i="4"/>
  <c r="A61" i="4"/>
  <c r="C61" i="4"/>
  <c r="A62" i="4"/>
  <c r="D69" i="25"/>
  <c r="D70" i="4"/>
  <c r="S70" i="4"/>
  <c r="K72" i="4"/>
  <c r="D75" i="4"/>
  <c r="K75" i="4"/>
  <c r="N75" i="4"/>
  <c r="E76" i="4"/>
  <c r="F76" i="4"/>
  <c r="G76" i="4"/>
  <c r="H76" i="4"/>
  <c r="I76" i="4"/>
  <c r="J76" i="4"/>
  <c r="M76" i="4"/>
  <c r="L79" i="4"/>
  <c r="M79" i="4"/>
  <c r="D84" i="4"/>
  <c r="D84" i="25"/>
  <c r="E88" i="4"/>
  <c r="B93" i="4"/>
  <c r="C93" i="4"/>
  <c r="C93" i="21" s="1"/>
  <c r="D93" i="4"/>
  <c r="J93" i="4"/>
  <c r="B94" i="4"/>
  <c r="B94" i="18" s="1"/>
  <c r="C94" i="4"/>
  <c r="D94" i="4"/>
  <c r="J94" i="4"/>
  <c r="A95" i="18"/>
  <c r="A95" i="19" s="1"/>
  <c r="A95" i="20" s="1"/>
  <c r="A95" i="21" s="1"/>
  <c r="B95" i="4"/>
  <c r="B95" i="18" s="1"/>
  <c r="C95" i="4"/>
  <c r="C95" i="20" s="1"/>
  <c r="D95" i="4"/>
  <c r="J95" i="4"/>
  <c r="B96" i="4"/>
  <c r="B96" i="19" s="1"/>
  <c r="C96" i="4"/>
  <c r="D96" i="4"/>
  <c r="J96" i="4"/>
  <c r="B97" i="4"/>
  <c r="B97" i="21" s="1"/>
  <c r="C97" i="4"/>
  <c r="C97" i="25" s="1"/>
  <c r="D97" i="4"/>
  <c r="K97" i="4" s="1"/>
  <c r="J97" i="4"/>
  <c r="B98" i="4"/>
  <c r="B98" i="19" s="1"/>
  <c r="C98" i="4"/>
  <c r="D98" i="4"/>
  <c r="K98" i="4" s="1"/>
  <c r="N98" i="4" s="1"/>
  <c r="J98" i="4"/>
  <c r="B99" i="4"/>
  <c r="B99" i="25" s="1"/>
  <c r="C99" i="4"/>
  <c r="D99" i="4"/>
  <c r="K99" i="4" s="1"/>
  <c r="N99" i="4" s="1"/>
  <c r="J99" i="4"/>
  <c r="B100" i="4"/>
  <c r="C100" i="4"/>
  <c r="J100" i="4"/>
  <c r="K100" i="4"/>
  <c r="N100" i="4"/>
  <c r="B101" i="4"/>
  <c r="B101" i="18" s="1"/>
  <c r="C101" i="4"/>
  <c r="D101" i="4"/>
  <c r="J101" i="4"/>
  <c r="B102" i="4"/>
  <c r="C102" i="4"/>
  <c r="D102" i="4"/>
  <c r="K102" i="4" s="1"/>
  <c r="N102" i="4" s="1"/>
  <c r="J102" i="4"/>
  <c r="B103" i="4"/>
  <c r="C103" i="4"/>
  <c r="D103" i="4"/>
  <c r="J103" i="4"/>
  <c r="B104" i="4"/>
  <c r="B104" i="20"/>
  <c r="C104" i="4"/>
  <c r="C104" i="25" s="1"/>
  <c r="D104" i="4"/>
  <c r="J104" i="4"/>
  <c r="B105" i="4"/>
  <c r="B105" i="25" s="1"/>
  <c r="C105" i="4"/>
  <c r="D105" i="4"/>
  <c r="J105" i="4"/>
  <c r="B106" i="4"/>
  <c r="C106" i="4"/>
  <c r="D106" i="4"/>
  <c r="J106" i="4"/>
  <c r="B107" i="4"/>
  <c r="B107" i="19" s="1"/>
  <c r="C107" i="4"/>
  <c r="C107" i="21" s="1"/>
  <c r="D107" i="4"/>
  <c r="B108" i="4"/>
  <c r="C108" i="4"/>
  <c r="C108" i="20" s="1"/>
  <c r="E109" i="4"/>
  <c r="F109" i="4"/>
  <c r="F12" i="4" s="1"/>
  <c r="F13" i="4" s="1"/>
  <c r="G109" i="4"/>
  <c r="H109" i="4"/>
  <c r="I109" i="4"/>
  <c r="L109" i="4"/>
  <c r="M109" i="4"/>
  <c r="A111" i="4"/>
  <c r="B111" i="4"/>
  <c r="B111" i="21" s="1"/>
  <c r="C111" i="4"/>
  <c r="D111" i="4"/>
  <c r="J111" i="4"/>
  <c r="J111" i="25"/>
  <c r="A112" i="4"/>
  <c r="A112" i="25"/>
  <c r="B112" i="4"/>
  <c r="C112" i="4"/>
  <c r="D112" i="4"/>
  <c r="J112" i="4"/>
  <c r="A113" i="4"/>
  <c r="A113" i="25" s="1"/>
  <c r="B113" i="4"/>
  <c r="C113" i="4"/>
  <c r="C113" i="20" s="1"/>
  <c r="C113" i="21" s="1"/>
  <c r="D113" i="4"/>
  <c r="J113" i="4"/>
  <c r="J113" i="25" s="1"/>
  <c r="A114" i="4"/>
  <c r="B114" i="4"/>
  <c r="B114" i="21"/>
  <c r="C114" i="4"/>
  <c r="C114" i="20" s="1"/>
  <c r="C114" i="21" s="1"/>
  <c r="D114" i="4"/>
  <c r="J114" i="4"/>
  <c r="A115" i="4"/>
  <c r="B115" i="4"/>
  <c r="C115" i="4"/>
  <c r="D115" i="4"/>
  <c r="K115" i="4" s="1"/>
  <c r="N115" i="4" s="1"/>
  <c r="J115" i="4"/>
  <c r="E116" i="4"/>
  <c r="E116" i="25"/>
  <c r="F116" i="4"/>
  <c r="G116" i="4"/>
  <c r="G30" i="4"/>
  <c r="H116" i="4"/>
  <c r="H30" i="4"/>
  <c r="I116" i="4"/>
  <c r="L116" i="4"/>
  <c r="L30" i="4"/>
  <c r="L31" i="4" s="1"/>
  <c r="M116" i="4"/>
  <c r="M116" i="25"/>
  <c r="A118" i="4"/>
  <c r="A118" i="18" s="1"/>
  <c r="A118" i="19" s="1"/>
  <c r="A118" i="20" s="1"/>
  <c r="A118" i="21" s="1"/>
  <c r="B118" i="4"/>
  <c r="C118" i="4"/>
  <c r="C118" i="20" s="1"/>
  <c r="C118" i="21" s="1"/>
  <c r="D118" i="4"/>
  <c r="J118" i="4"/>
  <c r="A119" i="4"/>
  <c r="A119" i="18" s="1"/>
  <c r="A119" i="19" s="1"/>
  <c r="A119" i="20" s="1"/>
  <c r="A119" i="21" s="1"/>
  <c r="B119" i="4"/>
  <c r="C119" i="4"/>
  <c r="C119" i="20" s="1"/>
  <c r="C119" i="21" s="1"/>
  <c r="D119" i="4"/>
  <c r="K119" i="4" s="1"/>
  <c r="N119" i="4" s="1"/>
  <c r="J119" i="4"/>
  <c r="J119" i="25" s="1"/>
  <c r="A120" i="18"/>
  <c r="A120" i="19" s="1"/>
  <c r="A120" i="20" s="1"/>
  <c r="A120" i="21" s="1"/>
  <c r="B120" i="4"/>
  <c r="C120" i="4"/>
  <c r="C120" i="18" s="1"/>
  <c r="D120" i="4"/>
  <c r="J120" i="4"/>
  <c r="A121" i="4"/>
  <c r="A121" i="18" s="1"/>
  <c r="A121" i="19" s="1"/>
  <c r="A121" i="20" s="1"/>
  <c r="A121" i="21" s="1"/>
  <c r="B121" i="4"/>
  <c r="B121" i="18" s="1"/>
  <c r="B121" i="19" s="1"/>
  <c r="B121" i="20" s="1"/>
  <c r="B121" i="21" s="1"/>
  <c r="C121" i="4"/>
  <c r="C121" i="18" s="1"/>
  <c r="C121" i="19" s="1"/>
  <c r="C121" i="20" s="1"/>
  <c r="C121" i="21" s="1"/>
  <c r="D121" i="4"/>
  <c r="J121" i="4"/>
  <c r="A122" i="4"/>
  <c r="A122" i="18" s="1"/>
  <c r="A122" i="19" s="1"/>
  <c r="A122" i="20" s="1"/>
  <c r="A122" i="21" s="1"/>
  <c r="B122" i="4"/>
  <c r="B122" i="18" s="1"/>
  <c r="B122" i="19" s="1"/>
  <c r="B122" i="20" s="1"/>
  <c r="B122" i="21" s="1"/>
  <c r="C122" i="4"/>
  <c r="C122" i="18" s="1"/>
  <c r="C122" i="19" s="1"/>
  <c r="C122" i="20" s="1"/>
  <c r="C122" i="21" s="1"/>
  <c r="D122" i="4"/>
  <c r="J122" i="4"/>
  <c r="A123" i="4"/>
  <c r="A123" i="18" s="1"/>
  <c r="A123" i="19" s="1"/>
  <c r="A123" i="20" s="1"/>
  <c r="A123" i="21" s="1"/>
  <c r="B123" i="4"/>
  <c r="B123" i="18" s="1"/>
  <c r="B123" i="19" s="1"/>
  <c r="B123" i="20" s="1"/>
  <c r="B123" i="21" s="1"/>
  <c r="C123" i="4"/>
  <c r="C123" i="18" s="1"/>
  <c r="C123" i="19" s="1"/>
  <c r="C123" i="20" s="1"/>
  <c r="C123" i="21" s="1"/>
  <c r="D123" i="4"/>
  <c r="J123" i="4"/>
  <c r="A124" i="4"/>
  <c r="A124" i="18"/>
  <c r="A124" i="19" s="1"/>
  <c r="A124" i="20" s="1"/>
  <c r="A124" i="21" s="1"/>
  <c r="B124" i="4"/>
  <c r="B124" i="18" s="1"/>
  <c r="B124" i="19" s="1"/>
  <c r="B124" i="20" s="1"/>
  <c r="B124" i="21" s="1"/>
  <c r="C124" i="4"/>
  <c r="C124" i="18" s="1"/>
  <c r="C124" i="19" s="1"/>
  <c r="C124" i="20" s="1"/>
  <c r="C124" i="21" s="1"/>
  <c r="D124" i="4"/>
  <c r="K124" i="4" s="1"/>
  <c r="J124" i="4"/>
  <c r="J124" i="25"/>
  <c r="A125" i="4"/>
  <c r="A125" i="18"/>
  <c r="A125" i="19" s="1"/>
  <c r="A125" i="20" s="1"/>
  <c r="A125" i="21" s="1"/>
  <c r="B125" i="4"/>
  <c r="B125" i="18" s="1"/>
  <c r="B125" i="19" s="1"/>
  <c r="B125" i="20" s="1"/>
  <c r="B125" i="21" s="1"/>
  <c r="C125" i="4"/>
  <c r="C125" i="18" s="1"/>
  <c r="C125" i="19" s="1"/>
  <c r="C125" i="20" s="1"/>
  <c r="C125" i="21" s="1"/>
  <c r="D125" i="4"/>
  <c r="K125" i="4" s="1"/>
  <c r="N125" i="4" s="1"/>
  <c r="J125" i="4"/>
  <c r="A126" i="4"/>
  <c r="A126" i="18" s="1"/>
  <c r="A126" i="19" s="1"/>
  <c r="A126" i="20" s="1"/>
  <c r="A126" i="21" s="1"/>
  <c r="B126" i="4"/>
  <c r="B126" i="18"/>
  <c r="B126" i="19" s="1"/>
  <c r="B126" i="20" s="1"/>
  <c r="B126" i="21" s="1"/>
  <c r="C126" i="4"/>
  <c r="C126" i="18" s="1"/>
  <c r="C126" i="19" s="1"/>
  <c r="C126" i="20" s="1"/>
  <c r="C126" i="21" s="1"/>
  <c r="D126" i="4"/>
  <c r="K126" i="4" s="1"/>
  <c r="J126" i="4"/>
  <c r="F127" i="4"/>
  <c r="F51" i="4" s="1"/>
  <c r="G127" i="4"/>
  <c r="G51" i="4"/>
  <c r="H127" i="4"/>
  <c r="H51" i="4"/>
  <c r="I127" i="4"/>
  <c r="I51" i="4" s="1"/>
  <c r="L127" i="4"/>
  <c r="L51" i="4"/>
  <c r="M127" i="4"/>
  <c r="M51" i="4" s="1"/>
  <c r="M52" i="4" s="1"/>
  <c r="C96" i="23" s="1"/>
  <c r="B130" i="4"/>
  <c r="C130" i="4"/>
  <c r="D130" i="4"/>
  <c r="K130" i="4" s="1"/>
  <c r="A131" i="4"/>
  <c r="C131" i="4"/>
  <c r="A132" i="4"/>
  <c r="C132" i="4"/>
  <c r="B133" i="4"/>
  <c r="C133" i="4"/>
  <c r="D133" i="4"/>
  <c r="K133" i="4" s="1"/>
  <c r="N133" i="4" s="1"/>
  <c r="A134" i="4"/>
  <c r="C134" i="4"/>
  <c r="A135" i="4"/>
  <c r="C135" i="4"/>
  <c r="B136" i="4"/>
  <c r="C136" i="4"/>
  <c r="D136" i="4"/>
  <c r="K136" i="4" s="1"/>
  <c r="N136" i="4" s="1"/>
  <c r="A137" i="4"/>
  <c r="C137" i="4"/>
  <c r="A138" i="4"/>
  <c r="C138" i="4"/>
  <c r="B139" i="4"/>
  <c r="C139" i="4"/>
  <c r="D139" i="4"/>
  <c r="K139" i="4"/>
  <c r="N139" i="4" s="1"/>
  <c r="A140" i="4"/>
  <c r="C140" i="4"/>
  <c r="A141" i="4"/>
  <c r="C141" i="4"/>
  <c r="B142" i="4"/>
  <c r="C142" i="4"/>
  <c r="D142" i="4"/>
  <c r="K142" i="4" s="1"/>
  <c r="N142" i="4" s="1"/>
  <c r="A143" i="4"/>
  <c r="C143" i="4"/>
  <c r="A144" i="4"/>
  <c r="C144" i="4"/>
  <c r="B145" i="4"/>
  <c r="C145" i="4"/>
  <c r="D145" i="4"/>
  <c r="K145" i="4" s="1"/>
  <c r="N145" i="4" s="1"/>
  <c r="A146" i="4"/>
  <c r="C146" i="4"/>
  <c r="A147" i="4"/>
  <c r="C147" i="4"/>
  <c r="B148" i="4"/>
  <c r="C148" i="4"/>
  <c r="D148" i="4"/>
  <c r="K148" i="4" s="1"/>
  <c r="N148" i="4" s="1"/>
  <c r="A149" i="4"/>
  <c r="C149" i="4"/>
  <c r="A150" i="4"/>
  <c r="C150" i="4"/>
  <c r="B151" i="4"/>
  <c r="C151" i="4"/>
  <c r="D151" i="4"/>
  <c r="K151" i="4" s="1"/>
  <c r="N151" i="4" s="1"/>
  <c r="A152" i="4"/>
  <c r="C152" i="4"/>
  <c r="A153" i="4"/>
  <c r="C153" i="4"/>
  <c r="B154" i="4"/>
  <c r="C154" i="4"/>
  <c r="D154" i="4"/>
  <c r="A155" i="4"/>
  <c r="C155" i="4"/>
  <c r="A156" i="4"/>
  <c r="C156" i="4"/>
  <c r="B157" i="4"/>
  <c r="C157" i="4"/>
  <c r="D157" i="4"/>
  <c r="K157" i="4" s="1"/>
  <c r="N157" i="4" s="1"/>
  <c r="A158" i="4"/>
  <c r="C158" i="4"/>
  <c r="A159" i="4"/>
  <c r="C159" i="4"/>
  <c r="B6" i="29"/>
  <c r="P9" i="29"/>
  <c r="P10" i="29"/>
  <c r="P13" i="29" s="1"/>
  <c r="P11" i="29"/>
  <c r="P12" i="29"/>
  <c r="B202" i="29"/>
  <c r="I11" i="29"/>
  <c r="I12" i="29"/>
  <c r="B77" i="29"/>
  <c r="I13" i="29"/>
  <c r="B14" i="29"/>
  <c r="B269" i="29" s="1"/>
  <c r="B18" i="29"/>
  <c r="I18" i="29"/>
  <c r="B19" i="29"/>
  <c r="I19" i="29"/>
  <c r="B20" i="29"/>
  <c r="I20" i="29"/>
  <c r="I84" i="29"/>
  <c r="I147" i="29"/>
  <c r="I211" i="29"/>
  <c r="I275" i="29"/>
  <c r="B21" i="29"/>
  <c r="I21" i="29"/>
  <c r="B22" i="29"/>
  <c r="B213" i="29"/>
  <c r="I22" i="29"/>
  <c r="I23" i="29"/>
  <c r="B28" i="29"/>
  <c r="D28" i="29"/>
  <c r="B29" i="29"/>
  <c r="D29" i="29"/>
  <c r="B30" i="29"/>
  <c r="B157" i="29" s="1"/>
  <c r="B348" i="29"/>
  <c r="D30" i="29"/>
  <c r="B31" i="29"/>
  <c r="D31" i="29"/>
  <c r="I33" i="29"/>
  <c r="I34" i="29"/>
  <c r="C38" i="29"/>
  <c r="C102" i="29"/>
  <c r="C165" i="29"/>
  <c r="C293" i="29"/>
  <c r="C39" i="29"/>
  <c r="C40" i="29"/>
  <c r="C41" i="29"/>
  <c r="I44" i="29"/>
  <c r="I45" i="29"/>
  <c r="I46" i="29"/>
  <c r="I47" i="29"/>
  <c r="I49" i="29"/>
  <c r="I74" i="29"/>
  <c r="I75" i="29"/>
  <c r="I76" i="29"/>
  <c r="I77" i="29"/>
  <c r="I82" i="29"/>
  <c r="I83" i="29"/>
  <c r="I85" i="29"/>
  <c r="I86" i="29"/>
  <c r="B87" i="29"/>
  <c r="I87" i="29"/>
  <c r="D92" i="29"/>
  <c r="D93" i="29"/>
  <c r="D94" i="29"/>
  <c r="D157" i="29"/>
  <c r="D221" i="29"/>
  <c r="D285" i="29"/>
  <c r="D95" i="29"/>
  <c r="I97" i="29"/>
  <c r="I98" i="29"/>
  <c r="C103" i="29"/>
  <c r="C104" i="29"/>
  <c r="C167" i="29"/>
  <c r="C295" i="29"/>
  <c r="C105" i="29"/>
  <c r="I109" i="29"/>
  <c r="I110" i="29"/>
  <c r="I111" i="29"/>
  <c r="I137" i="29"/>
  <c r="I138" i="29"/>
  <c r="I139" i="29"/>
  <c r="I140" i="29"/>
  <c r="I145" i="29"/>
  <c r="I146" i="29"/>
  <c r="I148" i="29"/>
  <c r="I149" i="29"/>
  <c r="I150" i="29"/>
  <c r="D155" i="29"/>
  <c r="D156" i="29"/>
  <c r="D158" i="29"/>
  <c r="I160" i="29"/>
  <c r="I161" i="29"/>
  <c r="C166" i="29"/>
  <c r="C168" i="29"/>
  <c r="I172" i="29"/>
  <c r="I236" i="29"/>
  <c r="I300" i="29"/>
  <c r="I173" i="29"/>
  <c r="I174" i="29"/>
  <c r="I238" i="29"/>
  <c r="I302" i="29"/>
  <c r="I202" i="29"/>
  <c r="I203" i="29"/>
  <c r="I204" i="29"/>
  <c r="I209" i="29"/>
  <c r="I210" i="29"/>
  <c r="I212" i="29"/>
  <c r="I276" i="29"/>
  <c r="I213" i="29"/>
  <c r="I277" i="29"/>
  <c r="I214" i="29"/>
  <c r="D219" i="29"/>
  <c r="D220" i="29"/>
  <c r="D222" i="29"/>
  <c r="I224" i="29"/>
  <c r="I225" i="29"/>
  <c r="C229" i="29"/>
  <c r="C230" i="29"/>
  <c r="C231" i="29"/>
  <c r="C232" i="29"/>
  <c r="I237" i="29"/>
  <c r="I240" i="29"/>
  <c r="I266" i="29"/>
  <c r="I267" i="29"/>
  <c r="I268" i="29"/>
  <c r="I273" i="29"/>
  <c r="I274" i="29"/>
  <c r="I278" i="29"/>
  <c r="D283" i="29"/>
  <c r="D284" i="29"/>
  <c r="D286" i="29"/>
  <c r="I288" i="29"/>
  <c r="I289" i="29"/>
  <c r="I352" i="29" s="1"/>
  <c r="C294" i="29"/>
  <c r="C296" i="29"/>
  <c r="I301" i="29"/>
  <c r="F328" i="29"/>
  <c r="G328" i="29"/>
  <c r="H328" i="29"/>
  <c r="F329" i="29"/>
  <c r="G329" i="29"/>
  <c r="H329" i="29"/>
  <c r="F330" i="29"/>
  <c r="G330" i="29"/>
  <c r="H330" i="29"/>
  <c r="F331" i="29"/>
  <c r="G331" i="29"/>
  <c r="H331" i="29"/>
  <c r="F332" i="29"/>
  <c r="G332" i="29"/>
  <c r="H332" i="29"/>
  <c r="F333" i="29"/>
  <c r="G333" i="29"/>
  <c r="H333" i="29"/>
  <c r="F334" i="29"/>
  <c r="G334" i="29"/>
  <c r="H334" i="29"/>
  <c r="F336" i="29"/>
  <c r="G336" i="29"/>
  <c r="H336" i="29"/>
  <c r="F337" i="29"/>
  <c r="G337" i="29"/>
  <c r="H337" i="29"/>
  <c r="B341" i="29"/>
  <c r="I374" i="29"/>
  <c r="N6" i="27"/>
  <c r="N7" i="27"/>
  <c r="N8" i="27"/>
  <c r="Z8" i="27"/>
  <c r="AA8" i="27"/>
  <c r="AJ8" i="18" s="1"/>
  <c r="AB8" i="27"/>
  <c r="AJ8" i="19" s="1"/>
  <c r="N9" i="27"/>
  <c r="Z9" i="27"/>
  <c r="AJ9" i="4" s="1"/>
  <c r="AA9" i="27"/>
  <c r="AJ9" i="18" s="1"/>
  <c r="AB9" i="27"/>
  <c r="AJ9" i="19" s="1"/>
  <c r="AC9" i="27"/>
  <c r="AJ9" i="20" s="1"/>
  <c r="AD9" i="27"/>
  <c r="AJ9" i="21" s="1"/>
  <c r="Z10" i="27"/>
  <c r="AJ10" i="4" s="1"/>
  <c r="AA10" i="27"/>
  <c r="AJ10" i="18"/>
  <c r="AB10" i="27"/>
  <c r="AC10" i="27"/>
  <c r="AJ10" i="20" s="1"/>
  <c r="AD10" i="27"/>
  <c r="AJ10" i="21" s="1"/>
  <c r="Z11" i="27"/>
  <c r="AJ11" i="4"/>
  <c r="AA11" i="27"/>
  <c r="AJ11" i="18"/>
  <c r="AB11" i="27"/>
  <c r="AC11" i="27"/>
  <c r="AJ11" i="20" s="1"/>
  <c r="AD11" i="27"/>
  <c r="AJ11" i="21" s="1"/>
  <c r="Z15" i="27"/>
  <c r="AJ15" i="4"/>
  <c r="AA15" i="27"/>
  <c r="AJ15" i="18" s="1"/>
  <c r="AB15" i="27"/>
  <c r="AJ15" i="19" s="1"/>
  <c r="AC15" i="27"/>
  <c r="AD15" i="27"/>
  <c r="AJ15" i="21" s="1"/>
  <c r="Z16" i="27"/>
  <c r="AJ16" i="4" s="1"/>
  <c r="AA16" i="27"/>
  <c r="AJ16" i="18" s="1"/>
  <c r="AB16" i="27"/>
  <c r="AJ16" i="19"/>
  <c r="AC16" i="27"/>
  <c r="AD16" i="27"/>
  <c r="AJ16" i="21" s="1"/>
  <c r="Z17" i="27"/>
  <c r="AJ17" i="4" s="1"/>
  <c r="AA17" i="27"/>
  <c r="AJ17" i="18"/>
  <c r="AB17" i="27"/>
  <c r="AC17" i="27"/>
  <c r="AJ17" i="20"/>
  <c r="AD17" i="27"/>
  <c r="Z18" i="27"/>
  <c r="AJ18" i="4" s="1"/>
  <c r="AA18" i="27"/>
  <c r="AB18" i="27"/>
  <c r="AJ18" i="19" s="1"/>
  <c r="AC18" i="27"/>
  <c r="AJ18" i="20"/>
  <c r="AD18" i="27"/>
  <c r="AJ18" i="21" s="1"/>
  <c r="AJ19" i="18"/>
  <c r="AJ19" i="19"/>
  <c r="AJ19" i="21"/>
  <c r="Z20" i="27"/>
  <c r="AJ20" i="4"/>
  <c r="AA20" i="27"/>
  <c r="AB20" i="27"/>
  <c r="AJ20" i="19" s="1"/>
  <c r="AC20" i="27"/>
  <c r="AJ20" i="20"/>
  <c r="AD20" i="27"/>
  <c r="AJ20" i="21" s="1"/>
  <c r="Z21" i="27"/>
  <c r="AJ21" i="4" s="1"/>
  <c r="AA21" i="27"/>
  <c r="AJ21" i="18"/>
  <c r="AB21" i="27"/>
  <c r="AC21" i="27"/>
  <c r="AJ21" i="20" s="1"/>
  <c r="AD21" i="27"/>
  <c r="AJ21" i="21"/>
  <c r="Z22" i="27"/>
  <c r="AJ22" i="4" s="1"/>
  <c r="AA22" i="27"/>
  <c r="AJ22" i="18" s="1"/>
  <c r="AB22" i="27"/>
  <c r="AC22" i="27"/>
  <c r="AJ22" i="20" s="1"/>
  <c r="AD22" i="27"/>
  <c r="AJ22" i="21" s="1"/>
  <c r="Z23" i="27"/>
  <c r="AJ23" i="4"/>
  <c r="AA23" i="27"/>
  <c r="AJ23" i="18" s="1"/>
  <c r="AB23" i="27"/>
  <c r="AC23" i="27"/>
  <c r="AJ23" i="20" s="1"/>
  <c r="AD23" i="27"/>
  <c r="AJ23" i="21" s="1"/>
  <c r="Z24" i="27"/>
  <c r="AJ24" i="4" s="1"/>
  <c r="AA24" i="27"/>
  <c r="AJ24" i="18"/>
  <c r="AB24" i="27"/>
  <c r="AJ24" i="19" s="1"/>
  <c r="AC24" i="27"/>
  <c r="AJ24" i="20" s="1"/>
  <c r="AD24" i="27"/>
  <c r="Z25" i="27"/>
  <c r="AJ25" i="4" s="1"/>
  <c r="AA25" i="27"/>
  <c r="AJ25" i="18" s="1"/>
  <c r="AB25" i="27"/>
  <c r="AJ25" i="19" s="1"/>
  <c r="AC25" i="27"/>
  <c r="AJ25" i="20" s="1"/>
  <c r="AD25" i="27"/>
  <c r="Z26" i="27"/>
  <c r="AJ26" i="4" s="1"/>
  <c r="AA26" i="27"/>
  <c r="AB26" i="27"/>
  <c r="AJ26" i="19" s="1"/>
  <c r="AC26" i="27"/>
  <c r="AJ26" i="20" s="1"/>
  <c r="AD26" i="27"/>
  <c r="AJ26" i="21" s="1"/>
  <c r="Z27" i="27"/>
  <c r="AA27" i="27"/>
  <c r="AJ27" i="18" s="1"/>
  <c r="AB27" i="27"/>
  <c r="AJ27" i="19" s="1"/>
  <c r="AC27" i="27"/>
  <c r="AJ27" i="20"/>
  <c r="AD27" i="27"/>
  <c r="Z28" i="27"/>
  <c r="AA28" i="27"/>
  <c r="AB28" i="27"/>
  <c r="AJ28" i="19" s="1"/>
  <c r="AC28" i="27"/>
  <c r="AJ28" i="20" s="1"/>
  <c r="AD28" i="27"/>
  <c r="AJ28" i="21"/>
  <c r="Z29" i="27"/>
  <c r="AJ29" i="4" s="1"/>
  <c r="AA29" i="27"/>
  <c r="AJ29" i="18" s="1"/>
  <c r="AB29" i="27"/>
  <c r="AC29" i="27"/>
  <c r="AJ29" i="20" s="1"/>
  <c r="AD29" i="27"/>
  <c r="AJ29" i="21" s="1"/>
  <c r="Z30" i="27"/>
  <c r="AA30" i="27"/>
  <c r="AJ30" i="18" s="1"/>
  <c r="AB30" i="27"/>
  <c r="AJ30" i="19" s="1"/>
  <c r="AC30" i="27"/>
  <c r="AD30" i="27"/>
  <c r="Z34" i="27"/>
  <c r="AJ34" i="4" s="1"/>
  <c r="AA34" i="27"/>
  <c r="AJ34" i="18" s="1"/>
  <c r="AB34" i="27"/>
  <c r="AJ34" i="19" s="1"/>
  <c r="AC34" i="27"/>
  <c r="AJ34" i="20" s="1"/>
  <c r="AD34" i="27"/>
  <c r="AJ34" i="21"/>
  <c r="Z35" i="27"/>
  <c r="AA35" i="27"/>
  <c r="AJ35" i="18" s="1"/>
  <c r="AB35" i="27"/>
  <c r="AJ35" i="19" s="1"/>
  <c r="AC35" i="27"/>
  <c r="AJ35" i="20" s="1"/>
  <c r="AD35" i="27"/>
  <c r="AJ35" i="21" s="1"/>
  <c r="J36" i="21"/>
  <c r="Z37" i="27"/>
  <c r="AJ37" i="4" s="1"/>
  <c r="AA37" i="27"/>
  <c r="AB37" i="27"/>
  <c r="AJ37" i="19" s="1"/>
  <c r="AC37" i="27"/>
  <c r="AJ37" i="20" s="1"/>
  <c r="AD37" i="27"/>
  <c r="AJ37" i="21" s="1"/>
  <c r="Z38" i="27"/>
  <c r="AA38" i="27"/>
  <c r="AB38" i="27"/>
  <c r="AC38" i="27"/>
  <c r="AD38" i="27"/>
  <c r="AJ38" i="20"/>
  <c r="Z39" i="27"/>
  <c r="AJ39" i="4" s="1"/>
  <c r="AA39" i="27"/>
  <c r="AB39" i="27"/>
  <c r="AC39" i="27"/>
  <c r="AJ39" i="20" s="1"/>
  <c r="AD39" i="27"/>
  <c r="AJ39" i="21"/>
  <c r="Z40" i="27"/>
  <c r="AA40" i="27"/>
  <c r="AJ40" i="18" s="1"/>
  <c r="AB40" i="27"/>
  <c r="AC40" i="27"/>
  <c r="AJ40" i="20" s="1"/>
  <c r="AD40" i="27"/>
  <c r="AJ40" i="21" s="1"/>
  <c r="Z41" i="27"/>
  <c r="AA41" i="27"/>
  <c r="AJ41" i="18" s="1"/>
  <c r="AB41" i="27"/>
  <c r="AJ41" i="19" s="1"/>
  <c r="AC41" i="27"/>
  <c r="AJ41" i="20" s="1"/>
  <c r="AD41" i="27"/>
  <c r="D42" i="4"/>
  <c r="K42" i="4" s="1"/>
  <c r="K87" i="4" s="1"/>
  <c r="N87" i="4" s="1"/>
  <c r="J42" i="4"/>
  <c r="Z45" i="27"/>
  <c r="AA45" i="27"/>
  <c r="AJ45" i="18" s="1"/>
  <c r="AB45" i="27"/>
  <c r="AJ45" i="19" s="1"/>
  <c r="AC45" i="27"/>
  <c r="AJ45" i="20" s="1"/>
  <c r="AD45" i="27"/>
  <c r="Z46" i="27"/>
  <c r="AJ46" i="4"/>
  <c r="AA46" i="27"/>
  <c r="AJ46" i="18" s="1"/>
  <c r="AB46" i="27"/>
  <c r="AJ46" i="19" s="1"/>
  <c r="AC46" i="27"/>
  <c r="AJ46" i="20"/>
  <c r="AD46" i="27"/>
  <c r="AJ46" i="21" s="1"/>
  <c r="Z47" i="27"/>
  <c r="AJ47" i="4" s="1"/>
  <c r="AA47" i="27"/>
  <c r="AB47" i="27"/>
  <c r="AC47" i="27"/>
  <c r="AJ47" i="20" s="1"/>
  <c r="AD47" i="27"/>
  <c r="AJ47" i="21" s="1"/>
  <c r="Z48" i="27"/>
  <c r="AJ48" i="4" s="1"/>
  <c r="AA48" i="27"/>
  <c r="AB48" i="27"/>
  <c r="AJ48" i="19" s="1"/>
  <c r="AC48" i="27"/>
  <c r="AD48" i="27"/>
  <c r="AJ48" i="21" s="1"/>
  <c r="Z49" i="27"/>
  <c r="AA49" i="27"/>
  <c r="AJ49" i="18"/>
  <c r="AB49" i="27"/>
  <c r="AJ49" i="19" s="1"/>
  <c r="AC49" i="27"/>
  <c r="AJ49" i="20" s="1"/>
  <c r="AD49" i="27"/>
  <c r="AJ49" i="21"/>
  <c r="Z50" i="27"/>
  <c r="AJ50" i="4" s="1"/>
  <c r="AA50" i="27"/>
  <c r="AJ50" i="18" s="1"/>
  <c r="AB50" i="27"/>
  <c r="AJ50" i="19"/>
  <c r="AC50" i="27"/>
  <c r="AJ50" i="20" s="1"/>
  <c r="AD50" i="27"/>
  <c r="AJ50" i="21" s="1"/>
  <c r="Z51" i="27"/>
  <c r="AA51" i="27"/>
  <c r="AJ51" i="18" s="1"/>
  <c r="AB51" i="27"/>
  <c r="AJ51" i="19" s="1"/>
  <c r="AC51" i="27"/>
  <c r="AD51" i="27"/>
  <c r="AJ51" i="21" s="1"/>
  <c r="Z52" i="27"/>
  <c r="AJ52" i="4" s="1"/>
  <c r="AA52" i="27"/>
  <c r="AJ52" i="18" s="1"/>
  <c r="AB52" i="27"/>
  <c r="AC52" i="27"/>
  <c r="AJ52" i="20" s="1"/>
  <c r="AD52" i="27"/>
  <c r="AJ52" i="21" s="1"/>
  <c r="Z53" i="27"/>
  <c r="AJ53" i="4" s="1"/>
  <c r="AA53" i="27"/>
  <c r="AJ53" i="18"/>
  <c r="AB53" i="27"/>
  <c r="AC53" i="27"/>
  <c r="AJ53" i="20" s="1"/>
  <c r="AD53" i="27"/>
  <c r="AJ53" i="21"/>
  <c r="D61" i="27"/>
  <c r="D61" i="4" s="1"/>
  <c r="E61" i="27"/>
  <c r="D61" i="18" s="1"/>
  <c r="F61" i="27"/>
  <c r="D61" i="19" s="1"/>
  <c r="D61" i="25" s="1"/>
  <c r="G61" i="27"/>
  <c r="D61" i="20" s="1"/>
  <c r="H61" i="27"/>
  <c r="D61" i="21" s="1"/>
  <c r="D67" i="19"/>
  <c r="L67" i="19" s="1"/>
  <c r="L80" i="19" s="1"/>
  <c r="L24" i="19" s="1"/>
  <c r="L78" i="19"/>
  <c r="D72" i="27"/>
  <c r="D73" i="27"/>
  <c r="D74" i="27"/>
  <c r="D75" i="27"/>
  <c r="E75" i="27"/>
  <c r="F75" i="27"/>
  <c r="G75" i="27"/>
  <c r="H75" i="27"/>
  <c r="I75" i="27"/>
  <c r="D84" i="18"/>
  <c r="D84" i="20"/>
  <c r="D84" i="21"/>
  <c r="D88" i="4"/>
  <c r="D88" i="18"/>
  <c r="D88" i="19"/>
  <c r="D88" i="20"/>
  <c r="D88" i="21"/>
  <c r="K88" i="21" s="1"/>
  <c r="N88" i="21" s="1"/>
  <c r="D116" i="19"/>
  <c r="F51" i="19"/>
  <c r="E51" i="20"/>
  <c r="J51" i="20"/>
  <c r="E52" i="20"/>
  <c r="F29" i="23" s="1"/>
  <c r="D130" i="25"/>
  <c r="M131" i="27"/>
  <c r="M132" i="27"/>
  <c r="M133" i="27"/>
  <c r="M134" i="27"/>
  <c r="M135" i="27"/>
  <c r="M136" i="27"/>
  <c r="M137" i="27"/>
  <c r="M138" i="27"/>
  <c r="M139" i="27"/>
  <c r="D139" i="25"/>
  <c r="N139" i="25" s="1"/>
  <c r="M140" i="27"/>
  <c r="D142" i="25"/>
  <c r="N142" i="25" s="1"/>
  <c r="D151" i="25"/>
  <c r="N151" i="25" s="1"/>
  <c r="D154" i="25"/>
  <c r="P19" i="21"/>
  <c r="G12" i="18"/>
  <c r="G13" i="18" s="1"/>
  <c r="C81" i="23"/>
  <c r="H81" i="23" s="1"/>
  <c r="E81" i="23"/>
  <c r="C93" i="23"/>
  <c r="P18" i="20"/>
  <c r="C66" i="23"/>
  <c r="C26" i="23"/>
  <c r="D37" i="23"/>
  <c r="F27" i="23"/>
  <c r="C94" i="23"/>
  <c r="H94" i="23" s="1"/>
  <c r="E94" i="23"/>
  <c r="M12" i="4"/>
  <c r="M13" i="4"/>
  <c r="P46" i="18"/>
  <c r="F36" i="25"/>
  <c r="J46" i="25"/>
  <c r="I63" i="20"/>
  <c r="F70" i="23"/>
  <c r="G63" i="19"/>
  <c r="E50" i="23"/>
  <c r="F63" i="19"/>
  <c r="E40" i="23" s="1"/>
  <c r="E63" i="18"/>
  <c r="D30" i="23" s="1"/>
  <c r="E63" i="4"/>
  <c r="C30" i="23"/>
  <c r="E63" i="19"/>
  <c r="E30" i="23"/>
  <c r="E63" i="20"/>
  <c r="F30" i="23" s="1"/>
  <c r="E63" i="21"/>
  <c r="G30" i="23" s="1"/>
  <c r="F63" i="21"/>
  <c r="G40" i="23" s="1"/>
  <c r="G84" i="23"/>
  <c r="Y129" i="4"/>
  <c r="F84" i="23"/>
  <c r="I63" i="21"/>
  <c r="G70" i="23" s="1"/>
  <c r="G63" i="21"/>
  <c r="G50" i="23"/>
  <c r="F97" i="23"/>
  <c r="F63" i="20"/>
  <c r="F40" i="23"/>
  <c r="G63" i="20"/>
  <c r="F50" i="23"/>
  <c r="H63" i="19"/>
  <c r="E60" i="23" s="1"/>
  <c r="I63" i="19"/>
  <c r="E70" i="23" s="1"/>
  <c r="H63" i="21"/>
  <c r="G60" i="23"/>
  <c r="E97" i="23"/>
  <c r="F63" i="18"/>
  <c r="C84" i="23"/>
  <c r="H84" i="23" s="1"/>
  <c r="H63" i="18"/>
  <c r="D60" i="23"/>
  <c r="I63" i="18"/>
  <c r="G63" i="18"/>
  <c r="G63" i="4"/>
  <c r="H63" i="4"/>
  <c r="C60" i="23"/>
  <c r="I63" i="4"/>
  <c r="F63" i="4"/>
  <c r="C40" i="23"/>
  <c r="C97" i="23"/>
  <c r="D97" i="23"/>
  <c r="H97" i="23" s="1"/>
  <c r="G97" i="23"/>
  <c r="E84" i="23"/>
  <c r="D84" i="23"/>
  <c r="J42" i="21"/>
  <c r="J108" i="25"/>
  <c r="P19" i="20"/>
  <c r="G37" i="23"/>
  <c r="F87" i="21"/>
  <c r="G57" i="23"/>
  <c r="G67" i="23"/>
  <c r="C80" i="23"/>
  <c r="C44" i="18"/>
  <c r="B204" i="29"/>
  <c r="B149" i="29"/>
  <c r="C113" i="25"/>
  <c r="B329" i="29"/>
  <c r="B266" i="29"/>
  <c r="E30" i="20"/>
  <c r="AJ23" i="19"/>
  <c r="J109" i="4"/>
  <c r="AJ48" i="20"/>
  <c r="J36" i="20"/>
  <c r="J96" i="25"/>
  <c r="G12" i="4"/>
  <c r="I87" i="19"/>
  <c r="E67" i="23"/>
  <c r="E26" i="23"/>
  <c r="G87" i="19"/>
  <c r="E47" i="23"/>
  <c r="G87" i="18"/>
  <c r="D47" i="23"/>
  <c r="Y133" i="4"/>
  <c r="AA133" i="4"/>
  <c r="Y136" i="4"/>
  <c r="J140" i="4"/>
  <c r="A49" i="18"/>
  <c r="A49" i="19" s="1"/>
  <c r="A49" i="20" s="1"/>
  <c r="A49" i="21" s="1"/>
  <c r="C46" i="20"/>
  <c r="E30" i="18"/>
  <c r="B330" i="29"/>
  <c r="B76" i="29"/>
  <c r="B267" i="29"/>
  <c r="B139" i="29"/>
  <c r="B203" i="29"/>
  <c r="I201" i="29"/>
  <c r="AC8" i="27"/>
  <c r="AJ8" i="20" s="1"/>
  <c r="I10" i="29"/>
  <c r="D8" i="4"/>
  <c r="B75" i="29"/>
  <c r="B138" i="29"/>
  <c r="J73" i="21"/>
  <c r="A107" i="18"/>
  <c r="A107" i="19" s="1"/>
  <c r="A107" i="20" s="1"/>
  <c r="A107" i="21" s="1"/>
  <c r="A36" i="18"/>
  <c r="A36" i="19" s="1"/>
  <c r="A36" i="20" s="1"/>
  <c r="A36" i="21" s="1"/>
  <c r="I42" i="29"/>
  <c r="I265" i="29"/>
  <c r="AD8" i="27"/>
  <c r="AJ8" i="21" s="1"/>
  <c r="D8" i="21"/>
  <c r="K8" i="21" s="1"/>
  <c r="N8" i="21" s="1"/>
  <c r="E57" i="23"/>
  <c r="I87" i="18"/>
  <c r="F67" i="23"/>
  <c r="I87" i="20"/>
  <c r="G47" i="23"/>
  <c r="A8" i="18"/>
  <c r="A8" i="19" s="1"/>
  <c r="B331" i="29"/>
  <c r="A40" i="25"/>
  <c r="B268" i="29"/>
  <c r="B140" i="29"/>
  <c r="C47" i="18"/>
  <c r="T132" i="4"/>
  <c r="B86" i="29"/>
  <c r="B39" i="18"/>
  <c r="B39" i="19" s="1"/>
  <c r="B39" i="20" s="1"/>
  <c r="B39" i="21" s="1"/>
  <c r="K38" i="20"/>
  <c r="N38" i="20"/>
  <c r="J48" i="21"/>
  <c r="L23" i="21"/>
  <c r="L78" i="21"/>
  <c r="J51" i="21"/>
  <c r="M23" i="21"/>
  <c r="M78" i="21"/>
  <c r="P34" i="21"/>
  <c r="P34" i="19"/>
  <c r="G66" i="23"/>
  <c r="G127" i="25"/>
  <c r="E87" i="21"/>
  <c r="I109" i="25"/>
  <c r="P29" i="4"/>
  <c r="P22" i="21"/>
  <c r="J145" i="25"/>
  <c r="K145" i="25" s="1"/>
  <c r="E52" i="21"/>
  <c r="J106" i="25"/>
  <c r="J102" i="25"/>
  <c r="G36" i="25"/>
  <c r="J21" i="25"/>
  <c r="K124" i="21"/>
  <c r="N124" i="21"/>
  <c r="K34" i="21"/>
  <c r="N34" i="21" s="1"/>
  <c r="J48" i="20"/>
  <c r="M23" i="20"/>
  <c r="M78" i="20"/>
  <c r="F83" i="23"/>
  <c r="G83" i="23"/>
  <c r="L23" i="20"/>
  <c r="L78" i="20"/>
  <c r="F13" i="23"/>
  <c r="F87" i="20"/>
  <c r="J34" i="25"/>
  <c r="J42" i="20"/>
  <c r="J104" i="25"/>
  <c r="J94" i="25"/>
  <c r="F127" i="25"/>
  <c r="P46" i="19"/>
  <c r="P41" i="18"/>
  <c r="J127" i="20"/>
  <c r="K45" i="20"/>
  <c r="N45" i="20" s="1"/>
  <c r="G87" i="20"/>
  <c r="P17" i="19"/>
  <c r="H87" i="20"/>
  <c r="K22" i="20"/>
  <c r="J112" i="25"/>
  <c r="J98" i="25"/>
  <c r="M42" i="25"/>
  <c r="K123" i="20"/>
  <c r="N123" i="20" s="1"/>
  <c r="K121" i="20"/>
  <c r="N121" i="20" s="1"/>
  <c r="K35" i="20"/>
  <c r="N35" i="20"/>
  <c r="H78" i="23"/>
  <c r="L23" i="19"/>
  <c r="E52" i="19"/>
  <c r="E29" i="23"/>
  <c r="J48" i="19"/>
  <c r="M23" i="19"/>
  <c r="M78" i="19"/>
  <c r="J42" i="19"/>
  <c r="J40" i="25"/>
  <c r="E80" i="23"/>
  <c r="J36" i="19"/>
  <c r="E37" i="23"/>
  <c r="P41" i="19"/>
  <c r="P46" i="21"/>
  <c r="J29" i="25"/>
  <c r="L127" i="25"/>
  <c r="P29" i="21"/>
  <c r="G109" i="25"/>
  <c r="P19" i="19"/>
  <c r="F87" i="19"/>
  <c r="J130" i="25"/>
  <c r="J41" i="25"/>
  <c r="H87" i="19"/>
  <c r="P41" i="20"/>
  <c r="P46" i="20"/>
  <c r="J101" i="25"/>
  <c r="P39" i="19"/>
  <c r="P22" i="4"/>
  <c r="P11" i="20"/>
  <c r="K38" i="19"/>
  <c r="N38" i="19" s="1"/>
  <c r="H48" i="4"/>
  <c r="H52" i="4" s="1"/>
  <c r="G48" i="4"/>
  <c r="F48" i="4"/>
  <c r="M78" i="18"/>
  <c r="M23" i="18"/>
  <c r="L78" i="18"/>
  <c r="L23" i="18"/>
  <c r="E13" i="18"/>
  <c r="M12" i="25"/>
  <c r="H87" i="18"/>
  <c r="F67" i="18"/>
  <c r="J39" i="25"/>
  <c r="P39" i="20"/>
  <c r="J125" i="25"/>
  <c r="J95" i="25"/>
  <c r="P22" i="18"/>
  <c r="J42" i="18"/>
  <c r="P39" i="21"/>
  <c r="J139" i="25"/>
  <c r="J123" i="25"/>
  <c r="J114" i="25"/>
  <c r="J103" i="25"/>
  <c r="J97" i="25"/>
  <c r="J93" i="25"/>
  <c r="J35" i="25"/>
  <c r="K123" i="18"/>
  <c r="N123" i="18"/>
  <c r="K99" i="18"/>
  <c r="N99" i="18" s="1"/>
  <c r="K22" i="18"/>
  <c r="E87" i="18"/>
  <c r="J87" i="18" s="1"/>
  <c r="J105" i="25"/>
  <c r="P45" i="19"/>
  <c r="L42" i="25"/>
  <c r="F48" i="18"/>
  <c r="F52" i="18" s="1"/>
  <c r="D39" i="23" s="1"/>
  <c r="J36" i="18"/>
  <c r="H127" i="25"/>
  <c r="M109" i="25"/>
  <c r="J99" i="25"/>
  <c r="K40" i="18"/>
  <c r="N22" i="4"/>
  <c r="G31" i="4"/>
  <c r="G86" i="4" s="1"/>
  <c r="D55" i="23"/>
  <c r="H36" i="25"/>
  <c r="P35" i="18"/>
  <c r="J100" i="25"/>
  <c r="L30" i="18"/>
  <c r="B119" i="21"/>
  <c r="G67" i="18"/>
  <c r="C48" i="18"/>
  <c r="C11" i="18"/>
  <c r="K29" i="4"/>
  <c r="C102" i="21"/>
  <c r="P35" i="19"/>
  <c r="P35" i="4"/>
  <c r="I30" i="4"/>
  <c r="B44" i="18"/>
  <c r="B44" i="19"/>
  <c r="B44" i="20" s="1"/>
  <c r="B44" i="21" s="1"/>
  <c r="P40" i="20"/>
  <c r="P29" i="18"/>
  <c r="M79" i="25"/>
  <c r="B119" i="19"/>
  <c r="C11" i="20"/>
  <c r="B33" i="18"/>
  <c r="B33" i="19"/>
  <c r="B33" i="20" s="1"/>
  <c r="B33" i="21" s="1"/>
  <c r="P10" i="20"/>
  <c r="I127" i="25"/>
  <c r="G30" i="20"/>
  <c r="G31" i="20" s="1"/>
  <c r="L69" i="4"/>
  <c r="M69" i="4" s="1"/>
  <c r="M69" i="25" s="1"/>
  <c r="C11" i="25"/>
  <c r="Y130" i="4"/>
  <c r="AA130" i="4"/>
  <c r="U130" i="4" s="1"/>
  <c r="K17" i="20"/>
  <c r="N17" i="20" s="1"/>
  <c r="P35" i="20"/>
  <c r="P35" i="21"/>
  <c r="P16" i="19"/>
  <c r="P20" i="19"/>
  <c r="F109" i="25"/>
  <c r="M51" i="18"/>
  <c r="J159" i="4"/>
  <c r="G13" i="4"/>
  <c r="G23" i="4"/>
  <c r="L12" i="4"/>
  <c r="L109" i="25"/>
  <c r="C100" i="18"/>
  <c r="A99" i="25"/>
  <c r="A99" i="18"/>
  <c r="A99" i="19" s="1"/>
  <c r="A99" i="20" s="1"/>
  <c r="A99" i="21" s="1"/>
  <c r="P33" i="19"/>
  <c r="P21" i="4"/>
  <c r="P18" i="19"/>
  <c r="P18" i="4"/>
  <c r="J18" i="25"/>
  <c r="P11" i="21"/>
  <c r="P11" i="18"/>
  <c r="P11" i="19"/>
  <c r="J11" i="25"/>
  <c r="C5" i="23"/>
  <c r="K105" i="18"/>
  <c r="N105" i="18" s="1"/>
  <c r="F13" i="19"/>
  <c r="E48" i="25"/>
  <c r="C50" i="23"/>
  <c r="M30" i="18"/>
  <c r="M31" i="18"/>
  <c r="D4" i="21"/>
  <c r="D74" i="21" s="1"/>
  <c r="P21" i="18"/>
  <c r="I12" i="4"/>
  <c r="I13" i="4"/>
  <c r="C100" i="19"/>
  <c r="J126" i="25"/>
  <c r="P18" i="21"/>
  <c r="P21" i="20"/>
  <c r="P18" i="18"/>
  <c r="AA138" i="4"/>
  <c r="J158" i="18" s="1"/>
  <c r="T138" i="4"/>
  <c r="H12" i="4"/>
  <c r="J50" i="25"/>
  <c r="P50" i="4"/>
  <c r="P50" i="21"/>
  <c r="P50" i="20"/>
  <c r="P50" i="19"/>
  <c r="P47" i="4"/>
  <c r="P47" i="19"/>
  <c r="P47" i="18"/>
  <c r="B46" i="25"/>
  <c r="B46" i="18"/>
  <c r="B46" i="19" s="1"/>
  <c r="B46" i="20" s="1"/>
  <c r="B46" i="21" s="1"/>
  <c r="A42" i="25"/>
  <c r="J131" i="4"/>
  <c r="AA129" i="4"/>
  <c r="U129" i="4"/>
  <c r="E30" i="4"/>
  <c r="J116" i="4"/>
  <c r="B115" i="21"/>
  <c r="B111" i="19"/>
  <c r="E109" i="25"/>
  <c r="E12" i="4"/>
  <c r="A103" i="21"/>
  <c r="A103" i="25"/>
  <c r="B94" i="25"/>
  <c r="B94" i="21"/>
  <c r="P45" i="18"/>
  <c r="P45" i="4"/>
  <c r="P45" i="21"/>
  <c r="K45" i="4"/>
  <c r="P45" i="20"/>
  <c r="J45" i="25"/>
  <c r="A45" i="18"/>
  <c r="A45" i="19" s="1"/>
  <c r="A45" i="20" s="1"/>
  <c r="A45" i="21" s="1"/>
  <c r="P40" i="21"/>
  <c r="P40" i="19"/>
  <c r="P40" i="4"/>
  <c r="P40" i="18"/>
  <c r="P17" i="4"/>
  <c r="P17" i="18"/>
  <c r="J17" i="25"/>
  <c r="P17" i="20"/>
  <c r="B15" i="25"/>
  <c r="J73" i="4"/>
  <c r="K101" i="18"/>
  <c r="Y131" i="4"/>
  <c r="AA131" i="4"/>
  <c r="J155" i="4"/>
  <c r="J156" i="4" s="1"/>
  <c r="T137" i="4"/>
  <c r="J151" i="25"/>
  <c r="K151" i="25"/>
  <c r="F86" i="18"/>
  <c r="J141" i="4"/>
  <c r="P50" i="18"/>
  <c r="P11" i="4"/>
  <c r="J127" i="18"/>
  <c r="C45" i="25"/>
  <c r="C45" i="20"/>
  <c r="A41" i="18"/>
  <c r="A41" i="19" s="1"/>
  <c r="A41" i="20" s="1"/>
  <c r="A41" i="21" s="1"/>
  <c r="P39" i="18"/>
  <c r="P39" i="4"/>
  <c r="K105" i="4"/>
  <c r="N105" i="4"/>
  <c r="T129" i="4"/>
  <c r="P41" i="4"/>
  <c r="P41" i="21"/>
  <c r="P22" i="19"/>
  <c r="P22" i="20"/>
  <c r="B20" i="18"/>
  <c r="B20" i="19" s="1"/>
  <c r="B20" i="20" s="1"/>
  <c r="B20" i="21" s="1"/>
  <c r="K120" i="4"/>
  <c r="K118" i="4"/>
  <c r="K114" i="4"/>
  <c r="N114" i="4" s="1"/>
  <c r="K39" i="4"/>
  <c r="N39" i="4" s="1"/>
  <c r="K154" i="4"/>
  <c r="N154" i="4" s="1"/>
  <c r="K123" i="4"/>
  <c r="N123" i="4" s="1"/>
  <c r="K119" i="18"/>
  <c r="N113" i="18"/>
  <c r="N107" i="20"/>
  <c r="AE18" i="27"/>
  <c r="AJ18" i="18"/>
  <c r="B96" i="21"/>
  <c r="B96" i="25"/>
  <c r="C8" i="21"/>
  <c r="A108" i="25"/>
  <c r="A108" i="18"/>
  <c r="A108" i="19" s="1"/>
  <c r="A108" i="20"/>
  <c r="A108" i="21" s="1"/>
  <c r="B93" i="19"/>
  <c r="B93" i="25"/>
  <c r="B93" i="18"/>
  <c r="B93" i="20"/>
  <c r="C49" i="18"/>
  <c r="C49" i="20"/>
  <c r="C49" i="19"/>
  <c r="K145" i="19"/>
  <c r="N145" i="19"/>
  <c r="D68" i="19"/>
  <c r="AJ35" i="4"/>
  <c r="C114" i="18"/>
  <c r="C112" i="19"/>
  <c r="A105" i="25"/>
  <c r="C102" i="25"/>
  <c r="C102" i="20"/>
  <c r="L68" i="4"/>
  <c r="D68" i="25"/>
  <c r="C46" i="25"/>
  <c r="C46" i="19"/>
  <c r="O22" i="18"/>
  <c r="C4" i="23"/>
  <c r="K29" i="18"/>
  <c r="N29" i="18" s="1"/>
  <c r="K29" i="21"/>
  <c r="K93" i="20"/>
  <c r="D4" i="20"/>
  <c r="D74" i="20" s="1"/>
  <c r="AJ48" i="18"/>
  <c r="K41" i="19"/>
  <c r="N41" i="19"/>
  <c r="B94" i="19"/>
  <c r="B96" i="20"/>
  <c r="K142" i="18"/>
  <c r="B104" i="18"/>
  <c r="B156" i="29"/>
  <c r="O29" i="21"/>
  <c r="AD42" i="18"/>
  <c r="C49" i="25"/>
  <c r="B29" i="18"/>
  <c r="B29" i="19" s="1"/>
  <c r="B29" i="20" s="1"/>
  <c r="B29" i="21" s="1"/>
  <c r="C94" i="25"/>
  <c r="C48" i="21"/>
  <c r="K11" i="18"/>
  <c r="N11" i="18" s="1"/>
  <c r="B93" i="21"/>
  <c r="E9" i="23"/>
  <c r="K157" i="21"/>
  <c r="D109" i="21"/>
  <c r="AJ26" i="18"/>
  <c r="AE26" i="27"/>
  <c r="C105" i="25"/>
  <c r="C44" i="19"/>
  <c r="C44" i="21"/>
  <c r="C44" i="25"/>
  <c r="C29" i="25"/>
  <c r="B18" i="25"/>
  <c r="B18" i="18"/>
  <c r="B18" i="19" s="1"/>
  <c r="B18" i="20" s="1"/>
  <c r="B18" i="21" s="1"/>
  <c r="D69" i="18"/>
  <c r="D2" i="19"/>
  <c r="D72" i="19" s="1"/>
  <c r="K47" i="18"/>
  <c r="N47" i="18" s="1"/>
  <c r="K17" i="21"/>
  <c r="B96" i="18"/>
  <c r="A21" i="25"/>
  <c r="K40" i="4"/>
  <c r="N40" i="4" s="1"/>
  <c r="B347" i="29"/>
  <c r="C49" i="21"/>
  <c r="B38" i="18"/>
  <c r="B38" i="19" s="1"/>
  <c r="B38" i="20" s="1"/>
  <c r="B38" i="21" s="1"/>
  <c r="C119" i="19"/>
  <c r="C48" i="20"/>
  <c r="C10" i="20"/>
  <c r="C44" i="20"/>
  <c r="D146" i="4"/>
  <c r="N146" i="4" s="1"/>
  <c r="D148" i="27"/>
  <c r="D147" i="4" s="1"/>
  <c r="N147" i="4" s="1"/>
  <c r="AJ39" i="18"/>
  <c r="B112" i="25"/>
  <c r="B112" i="19"/>
  <c r="B112" i="21"/>
  <c r="B112" i="20"/>
  <c r="B112" i="18"/>
  <c r="AJ38" i="21"/>
  <c r="D12" i="20"/>
  <c r="D12" i="18"/>
  <c r="D109" i="18"/>
  <c r="M67" i="19"/>
  <c r="M80" i="19" s="1"/>
  <c r="H67" i="19"/>
  <c r="I67" i="19"/>
  <c r="G67" i="19"/>
  <c r="F67" i="19"/>
  <c r="E67" i="19"/>
  <c r="K98" i="19"/>
  <c r="N98" i="19" s="1"/>
  <c r="K93" i="19"/>
  <c r="N93" i="19" s="1"/>
  <c r="K10" i="19"/>
  <c r="N10" i="19" s="1"/>
  <c r="K154" i="20"/>
  <c r="K151" i="20"/>
  <c r="K133" i="20"/>
  <c r="K130" i="20"/>
  <c r="B95" i="29"/>
  <c r="B349" i="29"/>
  <c r="K50" i="19"/>
  <c r="N50" i="19" s="1"/>
  <c r="D69" i="19"/>
  <c r="B211" i="29"/>
  <c r="C45" i="21"/>
  <c r="C45" i="19"/>
  <c r="C45" i="18"/>
  <c r="A20" i="25"/>
  <c r="A20" i="21"/>
  <c r="K38" i="18"/>
  <c r="N38" i="18" s="1"/>
  <c r="A27" i="18"/>
  <c r="A27" i="19" s="1"/>
  <c r="A27" i="20" s="1"/>
  <c r="A27" i="21" s="1"/>
  <c r="AJ38" i="19"/>
  <c r="C104" i="20"/>
  <c r="C104" i="18"/>
  <c r="C104" i="19"/>
  <c r="AE42" i="19"/>
  <c r="K18" i="20"/>
  <c r="K97" i="18"/>
  <c r="N97" i="18" s="1"/>
  <c r="N94" i="18"/>
  <c r="K10" i="18"/>
  <c r="N10" i="18" s="1"/>
  <c r="C104" i="21"/>
  <c r="AJ28" i="4"/>
  <c r="AJ21" i="19"/>
  <c r="AE21" i="27"/>
  <c r="K111" i="4"/>
  <c r="N111" i="4" s="1"/>
  <c r="C107" i="19"/>
  <c r="C107" i="20"/>
  <c r="C101" i="20"/>
  <c r="C101" i="18"/>
  <c r="C101" i="25"/>
  <c r="B97" i="18"/>
  <c r="B97" i="19"/>
  <c r="O45" i="19"/>
  <c r="M68" i="18"/>
  <c r="M81" i="18" s="1"/>
  <c r="M25" i="18" s="1"/>
  <c r="E68" i="18"/>
  <c r="AE52" i="27"/>
  <c r="AJ52" i="19"/>
  <c r="AJ51" i="4"/>
  <c r="AJ45" i="4"/>
  <c r="J87" i="19"/>
  <c r="AE23" i="27"/>
  <c r="AJ19" i="4"/>
  <c r="AE17" i="27"/>
  <c r="AJ17" i="19"/>
  <c r="B120" i="21"/>
  <c r="B120" i="18"/>
  <c r="C108" i="19"/>
  <c r="K151" i="18"/>
  <c r="O16" i="4"/>
  <c r="K16" i="20"/>
  <c r="N16" i="20" s="1"/>
  <c r="D116" i="20"/>
  <c r="AJ37" i="18"/>
  <c r="AE37" i="27"/>
  <c r="D116" i="4"/>
  <c r="K116" i="4" s="1"/>
  <c r="N116" i="4" s="1"/>
  <c r="G29" i="23"/>
  <c r="J48" i="18"/>
  <c r="H48" i="25"/>
  <c r="G48" i="25"/>
  <c r="E23" i="18"/>
  <c r="F48" i="25"/>
  <c r="C79" i="23"/>
  <c r="AB131" i="4"/>
  <c r="J137" i="19"/>
  <c r="J138" i="19"/>
  <c r="J137" i="4"/>
  <c r="J138" i="4"/>
  <c r="L13" i="4"/>
  <c r="L23" i="4"/>
  <c r="L12" i="25"/>
  <c r="J132" i="4"/>
  <c r="E86" i="19"/>
  <c r="E13" i="4"/>
  <c r="E23" i="4"/>
  <c r="G13" i="19"/>
  <c r="G23" i="19"/>
  <c r="G23" i="20"/>
  <c r="J23" i="20" s="1"/>
  <c r="T131" i="4"/>
  <c r="B201" i="29"/>
  <c r="B133" i="29"/>
  <c r="B137" i="29"/>
  <c r="D68" i="20"/>
  <c r="L68" i="20" s="1"/>
  <c r="L81" i="20" s="1"/>
  <c r="L25" i="20" s="1"/>
  <c r="B328" i="29"/>
  <c r="I270" i="29"/>
  <c r="D12" i="21"/>
  <c r="B265" i="29"/>
  <c r="I80" i="29"/>
  <c r="I79" i="29"/>
  <c r="E30" i="21"/>
  <c r="J30" i="21"/>
  <c r="I48" i="4"/>
  <c r="J48" i="4"/>
  <c r="J134" i="4"/>
  <c r="J135" i="4"/>
  <c r="AJ40" i="4"/>
  <c r="E36" i="25"/>
  <c r="P20" i="18"/>
  <c r="P34" i="18"/>
  <c r="P34" i="20"/>
  <c r="P29" i="20"/>
  <c r="P29" i="19"/>
  <c r="P19" i="4"/>
  <c r="P19" i="18"/>
  <c r="J16" i="25"/>
  <c r="K34" i="18"/>
  <c r="N34" i="18" s="1"/>
  <c r="K123" i="19"/>
  <c r="K16" i="19"/>
  <c r="N16" i="19" s="1"/>
  <c r="K18" i="19"/>
  <c r="N18" i="19" s="1"/>
  <c r="K115" i="20"/>
  <c r="N115" i="20" s="1"/>
  <c r="F52" i="19"/>
  <c r="E39" i="23"/>
  <c r="I52" i="21"/>
  <c r="G69" i="23" s="1"/>
  <c r="G52" i="21"/>
  <c r="G49" i="23" s="1"/>
  <c r="K45" i="19"/>
  <c r="N45" i="19" s="1"/>
  <c r="K124" i="20"/>
  <c r="N124" i="20" s="1"/>
  <c r="H52" i="18"/>
  <c r="G52" i="18"/>
  <c r="D49" i="23"/>
  <c r="J52" i="19"/>
  <c r="H52" i="20"/>
  <c r="F59" i="23" s="1"/>
  <c r="M52" i="19"/>
  <c r="E96" i="23"/>
  <c r="J109" i="20"/>
  <c r="D59" i="23"/>
  <c r="E49" i="23"/>
  <c r="L52" i="4"/>
  <c r="L48" i="25"/>
  <c r="L160" i="25"/>
  <c r="B78" i="29"/>
  <c r="B141" i="29"/>
  <c r="AE46" i="27"/>
  <c r="K151" i="21"/>
  <c r="K145" i="18"/>
  <c r="N133" i="19"/>
  <c r="K133" i="21"/>
  <c r="N130" i="19"/>
  <c r="D48" i="18"/>
  <c r="K139" i="20"/>
  <c r="K136" i="20"/>
  <c r="K136" i="19"/>
  <c r="N133" i="18"/>
  <c r="I175" i="29"/>
  <c r="D48" i="19"/>
  <c r="D160" i="19"/>
  <c r="N160" i="19" s="1"/>
  <c r="D155" i="4"/>
  <c r="D157" i="27"/>
  <c r="D140" i="4"/>
  <c r="D142" i="27"/>
  <c r="D141" i="4"/>
  <c r="K141" i="4" s="1"/>
  <c r="D137" i="4"/>
  <c r="D134" i="4"/>
  <c r="D136" i="27"/>
  <c r="D135" i="4" s="1"/>
  <c r="D48" i="4"/>
  <c r="M160" i="25"/>
  <c r="D160" i="4"/>
  <c r="N160" i="4" s="1"/>
  <c r="D133" i="27"/>
  <c r="D132" i="4" s="1"/>
  <c r="K132" i="4" s="1"/>
  <c r="D156" i="4"/>
  <c r="J131" i="18"/>
  <c r="J132" i="18" s="1"/>
  <c r="I48" i="29"/>
  <c r="J88" i="4"/>
  <c r="C27" i="23"/>
  <c r="H27" i="23" s="1"/>
  <c r="E42" i="25"/>
  <c r="P44" i="20"/>
  <c r="P44" i="21"/>
  <c r="P44" i="18"/>
  <c r="P44" i="19"/>
  <c r="J44" i="25"/>
  <c r="H48" i="23"/>
  <c r="P28" i="20"/>
  <c r="P28" i="19"/>
  <c r="P28" i="18"/>
  <c r="C45" i="23"/>
  <c r="J28" i="25"/>
  <c r="P28" i="4"/>
  <c r="I86" i="21"/>
  <c r="G65" i="23"/>
  <c r="E35" i="23"/>
  <c r="F86" i="19"/>
  <c r="E69" i="25"/>
  <c r="H31" i="4"/>
  <c r="B111" i="20"/>
  <c r="B111" i="25"/>
  <c r="B111" i="18"/>
  <c r="B102" i="20"/>
  <c r="B102" i="25"/>
  <c r="B102" i="21"/>
  <c r="B102" i="19"/>
  <c r="B102" i="18"/>
  <c r="C101" i="21"/>
  <c r="C101" i="19"/>
  <c r="C47" i="20"/>
  <c r="B45" i="25"/>
  <c r="B45" i="18"/>
  <c r="B45" i="19"/>
  <c r="B45" i="20" s="1"/>
  <c r="B45" i="21" s="1"/>
  <c r="N145" i="20"/>
  <c r="C103" i="21"/>
  <c r="B50" i="18"/>
  <c r="B50" i="19" s="1"/>
  <c r="B50" i="20" s="1"/>
  <c r="B50" i="21" s="1"/>
  <c r="J120" i="25"/>
  <c r="G45" i="23"/>
  <c r="B339" i="29"/>
  <c r="B119" i="20"/>
  <c r="B119" i="18"/>
  <c r="B105" i="18"/>
  <c r="B105" i="21"/>
  <c r="A96" i="18"/>
  <c r="A96" i="19" s="1"/>
  <c r="A96" i="25"/>
  <c r="A46" i="18"/>
  <c r="A46" i="19" s="1"/>
  <c r="A46" i="20" s="1"/>
  <c r="A46" i="21" s="1"/>
  <c r="A46" i="25"/>
  <c r="B28" i="18"/>
  <c r="B28" i="19" s="1"/>
  <c r="B28" i="20" s="1"/>
  <c r="B28" i="21" s="1"/>
  <c r="B9" i="18"/>
  <c r="B9" i="19" s="1"/>
  <c r="B9" i="20" s="1"/>
  <c r="B9" i="21" s="1"/>
  <c r="B9" i="25"/>
  <c r="L51" i="25"/>
  <c r="L52" i="18"/>
  <c r="C112" i="20"/>
  <c r="C112" i="21" s="1"/>
  <c r="J116" i="19"/>
  <c r="K116" i="19"/>
  <c r="N116" i="19" s="1"/>
  <c r="H46" i="23"/>
  <c r="AH41" i="20"/>
  <c r="AC42" i="20"/>
  <c r="F63" i="25"/>
  <c r="D40" i="23"/>
  <c r="H40" i="23"/>
  <c r="J116" i="21"/>
  <c r="A104" i="25"/>
  <c r="A104" i="18"/>
  <c r="A104" i="19" s="1"/>
  <c r="A104" i="20" s="1"/>
  <c r="A104" i="21" s="1"/>
  <c r="D29" i="25"/>
  <c r="O29" i="18"/>
  <c r="C103" i="20"/>
  <c r="C103" i="18"/>
  <c r="B21" i="18"/>
  <c r="B21" i="19" s="1"/>
  <c r="B21" i="20" s="1"/>
  <c r="B21" i="21" s="1"/>
  <c r="F86" i="20"/>
  <c r="H54" i="23"/>
  <c r="AH45" i="20"/>
  <c r="AG42" i="4"/>
  <c r="D97" i="25"/>
  <c r="AH18" i="19"/>
  <c r="K120" i="20"/>
  <c r="N120" i="20" s="1"/>
  <c r="H116" i="25"/>
  <c r="F12" i="25"/>
  <c r="N154" i="25"/>
  <c r="K118" i="18"/>
  <c r="AH49" i="18"/>
  <c r="H80" i="23"/>
  <c r="AH40" i="20"/>
  <c r="J160" i="18"/>
  <c r="N130" i="25"/>
  <c r="AE42" i="20"/>
  <c r="H93" i="23"/>
  <c r="AF42" i="21"/>
  <c r="H91" i="23"/>
  <c r="H64" i="23"/>
  <c r="H58" i="23"/>
  <c r="H34" i="23"/>
  <c r="P49" i="21"/>
  <c r="C67" i="23"/>
  <c r="H67" i="23" s="1"/>
  <c r="I87" i="4"/>
  <c r="H87" i="4"/>
  <c r="G87" i="4"/>
  <c r="P38" i="20"/>
  <c r="P38" i="18"/>
  <c r="F87" i="4"/>
  <c r="J87" i="4" s="1"/>
  <c r="P38" i="4"/>
  <c r="P38" i="19"/>
  <c r="J38" i="25"/>
  <c r="J49" i="25"/>
  <c r="P49" i="4"/>
  <c r="K49" i="4"/>
  <c r="K88" i="4" s="1"/>
  <c r="N88" i="4" s="1"/>
  <c r="P49" i="20"/>
  <c r="P49" i="18"/>
  <c r="C57" i="23"/>
  <c r="H57" i="23"/>
  <c r="H47" i="23"/>
  <c r="G42" i="25"/>
  <c r="P42" i="19"/>
  <c r="C37" i="23"/>
  <c r="H37" i="23"/>
  <c r="N18" i="20"/>
  <c r="I30" i="20"/>
  <c r="J116" i="20"/>
  <c r="K116" i="20" s="1"/>
  <c r="M31" i="21"/>
  <c r="K113" i="21"/>
  <c r="D113" i="25"/>
  <c r="K111" i="21"/>
  <c r="N111" i="21" s="1"/>
  <c r="K39" i="21"/>
  <c r="N39" i="21" s="1"/>
  <c r="K22" i="21"/>
  <c r="N22" i="21" s="1"/>
  <c r="O22" i="20"/>
  <c r="O22" i="4"/>
  <c r="AH27" i="21"/>
  <c r="N93" i="20"/>
  <c r="D50" i="23"/>
  <c r="G63" i="25"/>
  <c r="J12" i="21"/>
  <c r="E13" i="21"/>
  <c r="J13" i="21" s="1"/>
  <c r="K99" i="21"/>
  <c r="N99" i="21" s="1"/>
  <c r="K96" i="21"/>
  <c r="N96" i="21"/>
  <c r="E31" i="4"/>
  <c r="N40" i="18"/>
  <c r="N148" i="21"/>
  <c r="K148" i="21"/>
  <c r="K40" i="21"/>
  <c r="N40" i="21" s="1"/>
  <c r="H60" i="23"/>
  <c r="N35" i="18"/>
  <c r="AB130" i="4"/>
  <c r="AC130" i="4" s="1"/>
  <c r="AD130" i="4" s="1"/>
  <c r="J134" i="18"/>
  <c r="J135" i="18"/>
  <c r="B103" i="21"/>
  <c r="B101" i="19"/>
  <c r="C100" i="25"/>
  <c r="C100" i="20"/>
  <c r="C100" i="21"/>
  <c r="A98" i="18"/>
  <c r="A98" i="19" s="1"/>
  <c r="A98" i="20" s="1"/>
  <c r="A98" i="25"/>
  <c r="A48" i="25"/>
  <c r="A48" i="18"/>
  <c r="A48" i="19" s="1"/>
  <c r="A48" i="20" s="1"/>
  <c r="A48" i="21" s="1"/>
  <c r="O45" i="18"/>
  <c r="C9" i="23"/>
  <c r="B41" i="18"/>
  <c r="B41" i="19" s="1"/>
  <c r="B41" i="20" s="1"/>
  <c r="B41" i="21" s="1"/>
  <c r="I31" i="4"/>
  <c r="C65" i="23" s="1"/>
  <c r="B107" i="25"/>
  <c r="B107" i="20"/>
  <c r="B107" i="18"/>
  <c r="B107" i="21"/>
  <c r="A106" i="18"/>
  <c r="A106" i="19" s="1"/>
  <c r="A106" i="20" s="1"/>
  <c r="A106" i="21" s="1"/>
  <c r="A106" i="25"/>
  <c r="B104" i="25"/>
  <c r="B104" i="21"/>
  <c r="B104" i="19"/>
  <c r="C98" i="21"/>
  <c r="AH41" i="4"/>
  <c r="A38" i="18"/>
  <c r="A38" i="19" s="1"/>
  <c r="A38" i="20" s="1"/>
  <c r="A38" i="21" s="1"/>
  <c r="A38" i="25"/>
  <c r="C28" i="19"/>
  <c r="C28" i="18"/>
  <c r="B19" i="18"/>
  <c r="B19" i="19" s="1"/>
  <c r="B19" i="20" s="1"/>
  <c r="B19" i="21" s="1"/>
  <c r="B19" i="25"/>
  <c r="B11" i="18"/>
  <c r="B11" i="19" s="1"/>
  <c r="B11" i="20" s="1"/>
  <c r="B11" i="21" s="1"/>
  <c r="B11" i="25"/>
  <c r="G31" i="18"/>
  <c r="G30" i="19"/>
  <c r="G31" i="19" s="1"/>
  <c r="D45" i="23"/>
  <c r="K49" i="21"/>
  <c r="O49" i="4"/>
  <c r="O49" i="18"/>
  <c r="G13" i="23"/>
  <c r="H13" i="23" s="1"/>
  <c r="K28" i="21"/>
  <c r="N28" i="21" s="1"/>
  <c r="K21" i="21"/>
  <c r="F30" i="4"/>
  <c r="F31" i="4" s="1"/>
  <c r="F116" i="25"/>
  <c r="B114" i="19"/>
  <c r="B114" i="20"/>
  <c r="K112" i="4"/>
  <c r="N112" i="4" s="1"/>
  <c r="C97" i="18"/>
  <c r="C97" i="20"/>
  <c r="C97" i="21"/>
  <c r="B40" i="25"/>
  <c r="B40" i="18"/>
  <c r="B40" i="19" s="1"/>
  <c r="B40" i="20" s="1"/>
  <c r="B40" i="21" s="1"/>
  <c r="K49" i="18"/>
  <c r="N49" i="18" s="1"/>
  <c r="D13" i="23"/>
  <c r="O49" i="19"/>
  <c r="AC42" i="18"/>
  <c r="J13" i="20"/>
  <c r="D115" i="25"/>
  <c r="AH26" i="19"/>
  <c r="U131" i="4"/>
  <c r="B284" i="29"/>
  <c r="B220" i="29"/>
  <c r="B93" i="29"/>
  <c r="A111" i="18"/>
  <c r="A111" i="19" s="1"/>
  <c r="A111" i="20" s="1"/>
  <c r="A111" i="21" s="1"/>
  <c r="A111" i="25"/>
  <c r="C99" i="21"/>
  <c r="C99" i="20"/>
  <c r="M74" i="4"/>
  <c r="I67" i="18"/>
  <c r="E67" i="18"/>
  <c r="L67" i="18"/>
  <c r="L80" i="18" s="1"/>
  <c r="L24" i="18" s="1"/>
  <c r="H67" i="18"/>
  <c r="M67" i="18"/>
  <c r="M80" i="18" s="1"/>
  <c r="I13" i="19"/>
  <c r="I23" i="19"/>
  <c r="I12" i="25"/>
  <c r="G12" i="25"/>
  <c r="J12" i="19"/>
  <c r="J12" i="20"/>
  <c r="K22" i="19"/>
  <c r="N22" i="19" s="1"/>
  <c r="O22" i="19"/>
  <c r="O22" i="21"/>
  <c r="D108" i="25"/>
  <c r="B82" i="29"/>
  <c r="C108" i="18"/>
  <c r="C108" i="25"/>
  <c r="C108" i="21"/>
  <c r="K47" i="4"/>
  <c r="N47" i="4" s="1"/>
  <c r="K142" i="20"/>
  <c r="N142" i="20"/>
  <c r="AA132" i="4"/>
  <c r="AB132" i="4"/>
  <c r="J140" i="19" s="1"/>
  <c r="J141" i="19" s="1"/>
  <c r="B94" i="20"/>
  <c r="AH30" i="18"/>
  <c r="AH27" i="18"/>
  <c r="H95" i="23"/>
  <c r="H28" i="23"/>
  <c r="B115" i="20"/>
  <c r="B115" i="19"/>
  <c r="A37" i="25"/>
  <c r="A37" i="18"/>
  <c r="A37" i="19" s="1"/>
  <c r="A37" i="20" s="1"/>
  <c r="A37" i="21" s="1"/>
  <c r="C11" i="21"/>
  <c r="C11" i="19"/>
  <c r="B8" i="18"/>
  <c r="B8" i="19" s="1"/>
  <c r="B8" i="20" s="1"/>
  <c r="B8" i="21" s="1"/>
  <c r="B8" i="25"/>
  <c r="AH25" i="18"/>
  <c r="J154" i="25"/>
  <c r="K154" i="25" s="1"/>
  <c r="B113" i="21"/>
  <c r="B113" i="25"/>
  <c r="B49" i="18"/>
  <c r="B49" i="19" s="1"/>
  <c r="B49" i="20" s="1"/>
  <c r="B49" i="21" s="1"/>
  <c r="B49" i="25"/>
  <c r="A34" i="18"/>
  <c r="A34" i="19" s="1"/>
  <c r="A34" i="20" s="1"/>
  <c r="A34" i="21" s="1"/>
  <c r="A34" i="25"/>
  <c r="N136" i="21"/>
  <c r="K136" i="21"/>
  <c r="I116" i="25"/>
  <c r="J118" i="25"/>
  <c r="J160" i="19"/>
  <c r="J160" i="20"/>
  <c r="J160" i="21"/>
  <c r="F69" i="25"/>
  <c r="E31" i="21"/>
  <c r="P42" i="4"/>
  <c r="P42" i="18"/>
  <c r="J42" i="25"/>
  <c r="P42" i="21"/>
  <c r="P42" i="20"/>
  <c r="G35" i="23"/>
  <c r="F30" i="25"/>
  <c r="I86" i="4"/>
  <c r="N113" i="21"/>
  <c r="G25" i="23"/>
  <c r="J89" i="25"/>
  <c r="J137" i="18"/>
  <c r="J138" i="18" s="1"/>
  <c r="P48" i="20"/>
  <c r="L78" i="4"/>
  <c r="L78" i="25" s="1"/>
  <c r="D86" i="20"/>
  <c r="H68" i="18"/>
  <c r="E51" i="18"/>
  <c r="E52" i="18" s="1"/>
  <c r="M52" i="18"/>
  <c r="I112" i="29"/>
  <c r="H86" i="21"/>
  <c r="T130" i="4"/>
  <c r="D109" i="20"/>
  <c r="AJ38" i="4"/>
  <c r="K113" i="4"/>
  <c r="N113" i="4" s="1"/>
  <c r="P28" i="21"/>
  <c r="J88" i="18"/>
  <c r="L52" i="19"/>
  <c r="E83" i="23" s="1"/>
  <c r="AH22" i="18"/>
  <c r="H56" i="23"/>
  <c r="J88" i="20"/>
  <c r="J109" i="19"/>
  <c r="J88" i="19"/>
  <c r="K88" i="19"/>
  <c r="N88" i="19" s="1"/>
  <c r="K96" i="20"/>
  <c r="N96" i="20" s="1"/>
  <c r="K96" i="4"/>
  <c r="J87" i="20"/>
  <c r="L52" i="21"/>
  <c r="J109" i="21"/>
  <c r="L69" i="25"/>
  <c r="AH40" i="21"/>
  <c r="AH20" i="19"/>
  <c r="AD42" i="20"/>
  <c r="AH34" i="21"/>
  <c r="AD42" i="19"/>
  <c r="N155" i="4"/>
  <c r="K155" i="4"/>
  <c r="D83" i="23"/>
  <c r="G92" i="23"/>
  <c r="N49" i="4"/>
  <c r="F45" i="23"/>
  <c r="G86" i="20"/>
  <c r="N21" i="21"/>
  <c r="I31" i="20"/>
  <c r="I86" i="20" s="1"/>
  <c r="D92" i="23"/>
  <c r="M30" i="4"/>
  <c r="M31" i="4"/>
  <c r="C92" i="23" s="1"/>
  <c r="H92" i="23" s="1"/>
  <c r="J31" i="21"/>
  <c r="E86" i="21"/>
  <c r="J86" i="21" s="1"/>
  <c r="F86" i="21"/>
  <c r="B100" i="20"/>
  <c r="C99" i="25"/>
  <c r="B98" i="18"/>
  <c r="K34" i="4"/>
  <c r="AA137" i="4"/>
  <c r="K154" i="18"/>
  <c r="K142" i="19"/>
  <c r="J142" i="25"/>
  <c r="K142" i="25" s="1"/>
  <c r="B222" i="29"/>
  <c r="B286" i="29"/>
  <c r="B338" i="29"/>
  <c r="B275" i="29"/>
  <c r="B147" i="29"/>
  <c r="B114" i="25"/>
  <c r="B114" i="18"/>
  <c r="B113" i="20"/>
  <c r="B113" i="19"/>
  <c r="B113" i="18"/>
  <c r="A112" i="18"/>
  <c r="A112" i="19" s="1"/>
  <c r="A112" i="20" s="1"/>
  <c r="A112" i="21" s="1"/>
  <c r="B106" i="25"/>
  <c r="B106" i="20"/>
  <c r="B106" i="21"/>
  <c r="B106" i="19"/>
  <c r="A101" i="18"/>
  <c r="A101" i="19" s="1"/>
  <c r="A101" i="20" s="1"/>
  <c r="A101" i="21" s="1"/>
  <c r="A101" i="25"/>
  <c r="A97" i="18"/>
  <c r="A97" i="19" s="1"/>
  <c r="A97" i="20" s="1"/>
  <c r="A97" i="21" s="1"/>
  <c r="A97" i="25"/>
  <c r="K95" i="4"/>
  <c r="C29" i="18"/>
  <c r="C29" i="19"/>
  <c r="C10" i="18"/>
  <c r="C10" i="25"/>
  <c r="C10" i="21"/>
  <c r="C10" i="19"/>
  <c r="C9" i="25"/>
  <c r="C9" i="21"/>
  <c r="C9" i="19"/>
  <c r="D3" i="19"/>
  <c r="D73" i="19"/>
  <c r="D3" i="25"/>
  <c r="D73" i="25" s="1"/>
  <c r="D73" i="4"/>
  <c r="J116" i="18"/>
  <c r="J116" i="25"/>
  <c r="I30" i="18"/>
  <c r="I30" i="25"/>
  <c r="K41" i="18"/>
  <c r="N41" i="18" s="1"/>
  <c r="AC36" i="18"/>
  <c r="K9" i="18"/>
  <c r="N9" i="18" s="1"/>
  <c r="G30" i="25"/>
  <c r="G116" i="25"/>
  <c r="N145" i="21"/>
  <c r="K145" i="21"/>
  <c r="O29" i="20"/>
  <c r="D70" i="23"/>
  <c r="C107" i="25"/>
  <c r="AH39" i="20"/>
  <c r="H38" i="23"/>
  <c r="B285" i="29"/>
  <c r="B221" i="29"/>
  <c r="B94" i="29"/>
  <c r="C103" i="19"/>
  <c r="C103" i="25"/>
  <c r="A50" i="18"/>
  <c r="A50" i="19" s="1"/>
  <c r="A50" i="20" s="1"/>
  <c r="A50" i="21" s="1"/>
  <c r="A50" i="25"/>
  <c r="A44" i="18"/>
  <c r="A44" i="19" s="1"/>
  <c r="A44" i="20" s="1"/>
  <c r="A44" i="21" s="1"/>
  <c r="A44" i="25"/>
  <c r="A29" i="18"/>
  <c r="A29" i="19" s="1"/>
  <c r="A29" i="20" s="1"/>
  <c r="A29" i="21" s="1"/>
  <c r="A29" i="25"/>
  <c r="D4" i="19"/>
  <c r="D74" i="19" s="1"/>
  <c r="D4" i="18"/>
  <c r="D74" i="18" s="1"/>
  <c r="D74" i="4"/>
  <c r="D2" i="18"/>
  <c r="D72" i="18" s="1"/>
  <c r="D72" i="4"/>
  <c r="D2" i="25"/>
  <c r="D72" i="25"/>
  <c r="C3" i="23"/>
  <c r="B105" i="19"/>
  <c r="B106" i="18"/>
  <c r="E13" i="23"/>
  <c r="C9" i="18"/>
  <c r="AD36" i="18"/>
  <c r="AH25" i="21"/>
  <c r="B332" i="29"/>
  <c r="B205" i="29"/>
  <c r="B324" i="29"/>
  <c r="B197" i="29"/>
  <c r="B60" i="29"/>
  <c r="K35" i="4"/>
  <c r="N35" i="4" s="1"/>
  <c r="A32" i="18"/>
  <c r="A32" i="19"/>
  <c r="A32" i="20" s="1"/>
  <c r="A32" i="21" s="1"/>
  <c r="A32" i="25"/>
  <c r="A23" i="18"/>
  <c r="A23" i="19" s="1"/>
  <c r="A23" i="20" s="1"/>
  <c r="A23" i="21" s="1"/>
  <c r="N130" i="18"/>
  <c r="K130" i="18"/>
  <c r="K101" i="20"/>
  <c r="N101" i="20" s="1"/>
  <c r="C9" i="20"/>
  <c r="C97" i="19"/>
  <c r="C107" i="18"/>
  <c r="D105" i="25"/>
  <c r="B84" i="29"/>
  <c r="B158" i="29"/>
  <c r="A33" i="18"/>
  <c r="A33" i="19" s="1"/>
  <c r="A33" i="20" s="1"/>
  <c r="A33" i="21" s="1"/>
  <c r="B48" i="18"/>
  <c r="B48" i="19" s="1"/>
  <c r="B48" i="20" s="1"/>
  <c r="B48" i="21" s="1"/>
  <c r="B48" i="25"/>
  <c r="A17" i="25"/>
  <c r="A17" i="18"/>
  <c r="A17" i="19" s="1"/>
  <c r="A17" i="20" s="1"/>
  <c r="A17" i="21" s="1"/>
  <c r="L116" i="25"/>
  <c r="J155" i="18"/>
  <c r="U137" i="4"/>
  <c r="AB137" i="4"/>
  <c r="V137" i="4"/>
  <c r="F65" i="23"/>
  <c r="Q29" i="18"/>
  <c r="J30" i="19"/>
  <c r="J155" i="19"/>
  <c r="J156" i="19" s="1"/>
  <c r="P21" i="19"/>
  <c r="P16" i="4"/>
  <c r="P16" i="20"/>
  <c r="P16" i="21"/>
  <c r="P8" i="21"/>
  <c r="F23" i="4"/>
  <c r="J10" i="25"/>
  <c r="AH30" i="21"/>
  <c r="AJ30" i="21"/>
  <c r="U14" i="4"/>
  <c r="K16" i="4"/>
  <c r="N16" i="4" s="1"/>
  <c r="J20" i="25"/>
  <c r="P20" i="4"/>
  <c r="P20" i="20"/>
  <c r="K20" i="4"/>
  <c r="N20" i="4" s="1"/>
  <c r="P15" i="19"/>
  <c r="J15" i="25"/>
  <c r="P15" i="21"/>
  <c r="P15" i="20"/>
  <c r="P15" i="4"/>
  <c r="P10" i="18"/>
  <c r="J8" i="25"/>
  <c r="P8" i="20"/>
  <c r="P8" i="19"/>
  <c r="P8" i="4"/>
  <c r="O20" i="18"/>
  <c r="AJ30" i="4"/>
  <c r="AH30" i="19"/>
  <c r="AE32" i="18"/>
  <c r="V18" i="4"/>
  <c r="A93" i="18"/>
  <c r="A93" i="25"/>
  <c r="AH11" i="4"/>
  <c r="A10" i="25"/>
  <c r="AH10" i="20"/>
  <c r="A10" i="18"/>
  <c r="A10" i="19" s="1"/>
  <c r="A10" i="20" s="1"/>
  <c r="A10" i="21" s="1"/>
  <c r="A8" i="20"/>
  <c r="A8" i="21" s="1"/>
  <c r="P10" i="21"/>
  <c r="K10" i="4"/>
  <c r="P10" i="19"/>
  <c r="P9" i="18"/>
  <c r="P9" i="4"/>
  <c r="O11" i="20"/>
  <c r="O11" i="21"/>
  <c r="K11" i="4"/>
  <c r="K48" i="4"/>
  <c r="D69" i="21"/>
  <c r="D69" i="20"/>
  <c r="M69" i="20" s="1"/>
  <c r="L69" i="20"/>
  <c r="J88" i="25"/>
  <c r="J48" i="25"/>
  <c r="D30" i="20"/>
  <c r="E68" i="20"/>
  <c r="F68" i="20" s="1"/>
  <c r="I206" i="29"/>
  <c r="D131" i="4"/>
  <c r="K131" i="4" s="1"/>
  <c r="N131" i="4"/>
  <c r="P48" i="21"/>
  <c r="M13" i="25"/>
  <c r="M23" i="4"/>
  <c r="M78" i="4"/>
  <c r="M78" i="25"/>
  <c r="G51" i="25"/>
  <c r="G52" i="4"/>
  <c r="I330" i="29"/>
  <c r="AJ47" i="19"/>
  <c r="N10" i="27"/>
  <c r="C114" i="19"/>
  <c r="C114" i="25"/>
  <c r="M30" i="25"/>
  <c r="K100" i="18"/>
  <c r="J109" i="18"/>
  <c r="J109" i="25"/>
  <c r="C13" i="23"/>
  <c r="K139" i="19"/>
  <c r="K105" i="20"/>
  <c r="N105" i="20" s="1"/>
  <c r="K98" i="20"/>
  <c r="N98" i="20"/>
  <c r="J148" i="25"/>
  <c r="K148" i="25"/>
  <c r="M31" i="25"/>
  <c r="M68" i="4"/>
  <c r="M68" i="25" s="1"/>
  <c r="M81" i="4"/>
  <c r="M25" i="4" s="1"/>
  <c r="M23" i="25"/>
  <c r="J69" i="20"/>
  <c r="E31" i="20"/>
  <c r="N130" i="4"/>
  <c r="C111" i="20"/>
  <c r="C111" i="21" s="1"/>
  <c r="C105" i="19"/>
  <c r="C105" i="20"/>
  <c r="C105" i="18"/>
  <c r="C105" i="21"/>
  <c r="B99" i="19"/>
  <c r="B99" i="20"/>
  <c r="B99" i="21"/>
  <c r="C94" i="21"/>
  <c r="C94" i="19"/>
  <c r="C94" i="20"/>
  <c r="C47" i="25"/>
  <c r="C47" i="19"/>
  <c r="A28" i="18"/>
  <c r="A28" i="19" s="1"/>
  <c r="A28" i="20" s="1"/>
  <c r="A28" i="21" s="1"/>
  <c r="A28" i="25"/>
  <c r="AC131" i="4"/>
  <c r="J137" i="20" s="1"/>
  <c r="Q22" i="20"/>
  <c r="B209" i="29"/>
  <c r="A24" i="18"/>
  <c r="A24" i="19" s="1"/>
  <c r="A24" i="20" s="1"/>
  <c r="A24" i="21" s="1"/>
  <c r="A24" i="25"/>
  <c r="N17" i="4"/>
  <c r="AF32" i="18"/>
  <c r="L69" i="18"/>
  <c r="J159" i="18"/>
  <c r="M24" i="19"/>
  <c r="N119" i="19"/>
  <c r="A26" i="18"/>
  <c r="A26" i="19" s="1"/>
  <c r="A26" i="20" s="1"/>
  <c r="A26" i="21" s="1"/>
  <c r="A26" i="25"/>
  <c r="A15" i="18"/>
  <c r="A15" i="19" s="1"/>
  <c r="A15" i="20" s="1"/>
  <c r="A15" i="21" s="1"/>
  <c r="A15" i="25"/>
  <c r="L81" i="18"/>
  <c r="L25" i="18" s="1"/>
  <c r="L79" i="25"/>
  <c r="K45" i="18"/>
  <c r="N45" i="18" s="1"/>
  <c r="O45" i="21"/>
  <c r="D45" i="25"/>
  <c r="O45" i="4"/>
  <c r="O45" i="20"/>
  <c r="H86" i="19"/>
  <c r="E55" i="23"/>
  <c r="K104" i="20"/>
  <c r="N104" i="20" s="1"/>
  <c r="L68" i="19"/>
  <c r="L81" i="19" s="1"/>
  <c r="M68" i="19"/>
  <c r="M81" i="19" s="1"/>
  <c r="E68" i="19"/>
  <c r="F68" i="19" s="1"/>
  <c r="L30" i="25"/>
  <c r="L31" i="18"/>
  <c r="L31" i="25"/>
  <c r="E127" i="25"/>
  <c r="O29" i="4"/>
  <c r="O29" i="19"/>
  <c r="K99" i="20"/>
  <c r="N99" i="20" s="1"/>
  <c r="D99" i="25"/>
  <c r="K40" i="20"/>
  <c r="N40" i="20" s="1"/>
  <c r="O40" i="21"/>
  <c r="D40" i="25"/>
  <c r="O40" i="18"/>
  <c r="AH26" i="20"/>
  <c r="J30" i="20"/>
  <c r="V132" i="4"/>
  <c r="G86" i="18"/>
  <c r="V131" i="4"/>
  <c r="X22" i="4"/>
  <c r="A102" i="18"/>
  <c r="C47" i="21"/>
  <c r="C94" i="18"/>
  <c r="AE42" i="21"/>
  <c r="A47" i="25"/>
  <c r="A47" i="18"/>
  <c r="A47" i="19" s="1"/>
  <c r="A47" i="20" s="1"/>
  <c r="A47" i="21" s="1"/>
  <c r="B17" i="18"/>
  <c r="B17" i="19" s="1"/>
  <c r="B17" i="20" s="1"/>
  <c r="B17" i="21" s="1"/>
  <c r="B17" i="25"/>
  <c r="E65" i="23"/>
  <c r="I86" i="19"/>
  <c r="E13" i="19"/>
  <c r="E12" i="25"/>
  <c r="H30" i="25"/>
  <c r="H31" i="20"/>
  <c r="H86" i="20" s="1"/>
  <c r="J86" i="20" s="1"/>
  <c r="F55" i="23"/>
  <c r="F13" i="25"/>
  <c r="F23" i="19"/>
  <c r="F23" i="25"/>
  <c r="E23" i="19"/>
  <c r="B120" i="19"/>
  <c r="B120" i="20"/>
  <c r="C112" i="18"/>
  <c r="C112" i="25"/>
  <c r="C102" i="19"/>
  <c r="C102" i="18"/>
  <c r="C95" i="25"/>
  <c r="C95" i="21"/>
  <c r="J157" i="25"/>
  <c r="K157" i="25" s="1"/>
  <c r="K157" i="20"/>
  <c r="AB129" i="4"/>
  <c r="AC129" i="4" s="1"/>
  <c r="H50" i="23"/>
  <c r="D49" i="25"/>
  <c r="A115" i="18"/>
  <c r="A115" i="19" s="1"/>
  <c r="A115" i="20" s="1"/>
  <c r="A115" i="21" s="1"/>
  <c r="A115" i="25"/>
  <c r="AH24" i="20"/>
  <c r="B35" i="18"/>
  <c r="B35" i="19" s="1"/>
  <c r="B35" i="20" s="1"/>
  <c r="B35" i="21" s="1"/>
  <c r="B35" i="25"/>
  <c r="B95" i="19"/>
  <c r="B97" i="25"/>
  <c r="D2" i="21"/>
  <c r="D72" i="21"/>
  <c r="C119" i="18"/>
  <c r="C46" i="18"/>
  <c r="B95" i="21"/>
  <c r="A113" i="18"/>
  <c r="A113" i="19" s="1"/>
  <c r="A113" i="20" s="1"/>
  <c r="A113" i="21" s="1"/>
  <c r="I337" i="29"/>
  <c r="K119" i="21"/>
  <c r="H31" i="25"/>
  <c r="A102" i="19"/>
  <c r="W131" i="4"/>
  <c r="V129" i="4"/>
  <c r="D96" i="23"/>
  <c r="F25" i="23"/>
  <c r="E86" i="20"/>
  <c r="J51" i="18"/>
  <c r="O38" i="20"/>
  <c r="J36" i="4"/>
  <c r="K15" i="4"/>
  <c r="N15" i="4" s="1"/>
  <c r="P36" i="20"/>
  <c r="A9" i="18"/>
  <c r="U8" i="4"/>
  <c r="A9" i="25"/>
  <c r="V8" i="4"/>
  <c r="E70" i="18"/>
  <c r="D70" i="18"/>
  <c r="L70" i="18" s="1"/>
  <c r="I207" i="29"/>
  <c r="I23" i="4"/>
  <c r="I23" i="25" s="1"/>
  <c r="I13" i="25"/>
  <c r="P8" i="18"/>
  <c r="AE31" i="18"/>
  <c r="AG31" i="4"/>
  <c r="O15" i="21"/>
  <c r="I336" i="29"/>
  <c r="O47" i="4"/>
  <c r="O46" i="4"/>
  <c r="K46" i="4"/>
  <c r="N46" i="4" s="1"/>
  <c r="O9" i="21"/>
  <c r="O9" i="18"/>
  <c r="K9" i="4"/>
  <c r="N9" i="4" s="1"/>
  <c r="P33" i="20"/>
  <c r="P33" i="18"/>
  <c r="P33" i="4"/>
  <c r="P33" i="21"/>
  <c r="O44" i="20"/>
  <c r="D36" i="18"/>
  <c r="K36" i="18" s="1"/>
  <c r="N36" i="18" s="1"/>
  <c r="K28" i="18"/>
  <c r="N28" i="18" s="1"/>
  <c r="K15" i="21"/>
  <c r="F70" i="4"/>
  <c r="G70" i="4" s="1"/>
  <c r="G70" i="25" s="1"/>
  <c r="K44" i="20"/>
  <c r="N44" i="20" s="1"/>
  <c r="AE34" i="27"/>
  <c r="E68" i="25"/>
  <c r="N29" i="21"/>
  <c r="N132" i="4"/>
  <c r="D31" i="20"/>
  <c r="F10" i="23" s="1"/>
  <c r="I223" i="29"/>
  <c r="L23" i="25"/>
  <c r="J156" i="18"/>
  <c r="AC132" i="4"/>
  <c r="W132" i="4"/>
  <c r="U132" i="4"/>
  <c r="D139" i="27"/>
  <c r="D138" i="4" s="1"/>
  <c r="P48" i="4"/>
  <c r="I48" i="25"/>
  <c r="D13" i="18"/>
  <c r="N17" i="21"/>
  <c r="AC137" i="4"/>
  <c r="AD137" i="4" s="1"/>
  <c r="X137" i="4" s="1"/>
  <c r="W137" i="4"/>
  <c r="H26" i="23"/>
  <c r="AH15" i="4"/>
  <c r="M51" i="20"/>
  <c r="M52" i="20" s="1"/>
  <c r="F96" i="23" s="1"/>
  <c r="M127" i="25"/>
  <c r="J136" i="25"/>
  <c r="J160" i="4"/>
  <c r="J160" i="25" s="1"/>
  <c r="K160" i="25" s="1"/>
  <c r="K122" i="4"/>
  <c r="N122" i="4" s="1"/>
  <c r="J122" i="25"/>
  <c r="AC32" i="18"/>
  <c r="AH15" i="18"/>
  <c r="H63" i="25"/>
  <c r="AJ17" i="21"/>
  <c r="AH46" i="4"/>
  <c r="AH25" i="4"/>
  <c r="AH29" i="19"/>
  <c r="AH27" i="20"/>
  <c r="K120" i="19"/>
  <c r="N120" i="19" s="1"/>
  <c r="H44" i="23"/>
  <c r="Y135" i="4"/>
  <c r="T135" i="4"/>
  <c r="K112" i="20"/>
  <c r="K114" i="21"/>
  <c r="N114" i="21"/>
  <c r="K93" i="21"/>
  <c r="N93" i="21" s="1"/>
  <c r="K45" i="21"/>
  <c r="Q45" i="18" s="1"/>
  <c r="AH28" i="21"/>
  <c r="AH11" i="21"/>
  <c r="F52" i="21"/>
  <c r="K113" i="20"/>
  <c r="N113" i="20" s="1"/>
  <c r="K115" i="21"/>
  <c r="N115" i="21" s="1"/>
  <c r="K46" i="21"/>
  <c r="N46" i="21" s="1"/>
  <c r="N15" i="21"/>
  <c r="F70" i="25"/>
  <c r="J155" i="20"/>
  <c r="N45" i="21"/>
  <c r="Q45" i="21"/>
  <c r="Q45" i="4"/>
  <c r="AA135" i="4"/>
  <c r="AB135" i="4"/>
  <c r="V135" i="4" s="1"/>
  <c r="N96" i="4"/>
  <c r="M51" i="25"/>
  <c r="D67" i="20"/>
  <c r="N112" i="20"/>
  <c r="J140" i="20"/>
  <c r="AD132" i="4"/>
  <c r="J140" i="21" s="1"/>
  <c r="D67" i="21"/>
  <c r="G67" i="21" s="1"/>
  <c r="J141" i="20"/>
  <c r="J149" i="18"/>
  <c r="U135" i="4"/>
  <c r="J156" i="20"/>
  <c r="J150" i="18"/>
  <c r="J141" i="21"/>
  <c r="J149" i="19"/>
  <c r="J150" i="19" s="1"/>
  <c r="AC135" i="4"/>
  <c r="J149" i="20" s="1"/>
  <c r="J150" i="20" s="1"/>
  <c r="AD135" i="4"/>
  <c r="J149" i="21" s="1"/>
  <c r="J150" i="21" s="1"/>
  <c r="D127" i="19"/>
  <c r="I363" i="29"/>
  <c r="I341" i="29"/>
  <c r="AH45" i="19"/>
  <c r="AH52" i="19"/>
  <c r="AH21" i="21"/>
  <c r="AH29" i="21"/>
  <c r="N119" i="21"/>
  <c r="AH11" i="19"/>
  <c r="K108" i="25"/>
  <c r="D11" i="25"/>
  <c r="B315" i="29"/>
  <c r="B70" i="29"/>
  <c r="B261" i="29"/>
  <c r="B378" i="29"/>
  <c r="B251" i="29"/>
  <c r="K136" i="18"/>
  <c r="AH34" i="19"/>
  <c r="K28" i="19"/>
  <c r="AH24" i="19"/>
  <c r="K20" i="19"/>
  <c r="N20" i="19" s="1"/>
  <c r="D20" i="25"/>
  <c r="O20" i="21"/>
  <c r="O20" i="20"/>
  <c r="O20" i="19"/>
  <c r="O20" i="4"/>
  <c r="AH17" i="19"/>
  <c r="AH25" i="20"/>
  <c r="AH22" i="20"/>
  <c r="AH21" i="20"/>
  <c r="O47" i="18"/>
  <c r="K47" i="21"/>
  <c r="N47" i="21" s="1"/>
  <c r="K41" i="21"/>
  <c r="AG42" i="21"/>
  <c r="AH37" i="21"/>
  <c r="AD32" i="21"/>
  <c r="AF31" i="21"/>
  <c r="AH52" i="21"/>
  <c r="K10" i="21"/>
  <c r="D10" i="25"/>
  <c r="O10" i="20"/>
  <c r="O10" i="19"/>
  <c r="O10" i="4"/>
  <c r="O11" i="19"/>
  <c r="AH19" i="19"/>
  <c r="N22" i="20"/>
  <c r="K22" i="25"/>
  <c r="N157" i="19"/>
  <c r="K157" i="19"/>
  <c r="AG42" i="19"/>
  <c r="K114" i="18"/>
  <c r="N114" i="18" s="1"/>
  <c r="K154" i="21"/>
  <c r="O10" i="21"/>
  <c r="O11" i="18"/>
  <c r="O10" i="18"/>
  <c r="AH15" i="20"/>
  <c r="AH15" i="19"/>
  <c r="F68" i="18"/>
  <c r="G68" i="18"/>
  <c r="O11" i="4"/>
  <c r="A25" i="25"/>
  <c r="A25" i="18"/>
  <c r="A25" i="19" s="1"/>
  <c r="A25" i="20" s="1"/>
  <c r="A25" i="21" s="1"/>
  <c r="AD31" i="4"/>
  <c r="K106" i="18"/>
  <c r="K98" i="18"/>
  <c r="N98" i="18" s="1"/>
  <c r="D98" i="25"/>
  <c r="AH11" i="20"/>
  <c r="K160" i="4"/>
  <c r="O19" i="20"/>
  <c r="O19" i="21"/>
  <c r="E69" i="20"/>
  <c r="F69" i="20" s="1"/>
  <c r="G69" i="20" s="1"/>
  <c r="H69" i="20" s="1"/>
  <c r="I69" i="20" s="1"/>
  <c r="A93" i="19"/>
  <c r="K88" i="20"/>
  <c r="N88" i="20" s="1"/>
  <c r="N118" i="18"/>
  <c r="N101" i="18"/>
  <c r="B103" i="20"/>
  <c r="B103" i="19"/>
  <c r="B103" i="25"/>
  <c r="B103" i="18"/>
  <c r="C99" i="18"/>
  <c r="C99" i="19"/>
  <c r="M67" i="4"/>
  <c r="M80" i="4" s="1"/>
  <c r="E67" i="25"/>
  <c r="D67" i="25"/>
  <c r="L67" i="4"/>
  <c r="N11" i="4"/>
  <c r="C106" i="21"/>
  <c r="C106" i="25"/>
  <c r="C106" i="18"/>
  <c r="C106" i="19"/>
  <c r="C106" i="20"/>
  <c r="D93" i="25"/>
  <c r="K93" i="4"/>
  <c r="N49" i="20"/>
  <c r="Q49" i="21"/>
  <c r="K9" i="21"/>
  <c r="N9" i="21" s="1"/>
  <c r="D9" i="25"/>
  <c r="O9" i="20"/>
  <c r="O9" i="19"/>
  <c r="N124" i="4"/>
  <c r="K124" i="25"/>
  <c r="AG31" i="19"/>
  <c r="AG32" i="19"/>
  <c r="N126" i="20"/>
  <c r="L82" i="18"/>
  <c r="AH45" i="21"/>
  <c r="I68" i="18"/>
  <c r="AH23" i="4"/>
  <c r="N141" i="4"/>
  <c r="N130" i="21"/>
  <c r="D102" i="25"/>
  <c r="N118" i="4"/>
  <c r="K104" i="4"/>
  <c r="D104" i="25"/>
  <c r="B101" i="21"/>
  <c r="B101" i="25"/>
  <c r="B101" i="20"/>
  <c r="A62" i="25"/>
  <c r="A62" i="18"/>
  <c r="A62" i="19" s="1"/>
  <c r="A62" i="20" s="1"/>
  <c r="A62" i="21" s="1"/>
  <c r="AC42" i="4"/>
  <c r="AH37" i="4"/>
  <c r="B85" i="29"/>
  <c r="B148" i="29"/>
  <c r="B276" i="29"/>
  <c r="B212" i="29"/>
  <c r="B337" i="29"/>
  <c r="B83" i="29"/>
  <c r="B274" i="29"/>
  <c r="B108" i="20"/>
  <c r="B108" i="21"/>
  <c r="B108" i="19"/>
  <c r="B108" i="18"/>
  <c r="B108" i="25"/>
  <c r="C93" i="25"/>
  <c r="C93" i="18"/>
  <c r="O38" i="19"/>
  <c r="O38" i="21"/>
  <c r="O9" i="4"/>
  <c r="A95" i="25"/>
  <c r="D3" i="21"/>
  <c r="D73" i="21" s="1"/>
  <c r="D3" i="18"/>
  <c r="D73" i="18"/>
  <c r="D3" i="20"/>
  <c r="D73" i="20" s="1"/>
  <c r="AH38" i="19"/>
  <c r="O41" i="4"/>
  <c r="AH39" i="21"/>
  <c r="K107" i="4"/>
  <c r="N107" i="4" s="1"/>
  <c r="B10" i="25"/>
  <c r="B10" i="18"/>
  <c r="B10" i="19" s="1"/>
  <c r="B10" i="20" s="1"/>
  <c r="B10" i="21" s="1"/>
  <c r="A94" i="18"/>
  <c r="A94" i="25"/>
  <c r="D114" i="25"/>
  <c r="AH16" i="18"/>
  <c r="AH41" i="19"/>
  <c r="C96" i="25"/>
  <c r="C96" i="19"/>
  <c r="AF32" i="4"/>
  <c r="A16" i="25"/>
  <c r="AG32" i="18"/>
  <c r="N154" i="21"/>
  <c r="B283" i="29"/>
  <c r="B219" i="29"/>
  <c r="D112" i="25"/>
  <c r="B98" i="20"/>
  <c r="B98" i="21"/>
  <c r="AH26" i="18"/>
  <c r="Q22" i="4"/>
  <c r="O50" i="21"/>
  <c r="O50" i="18"/>
  <c r="D46" i="25"/>
  <c r="O46" i="18"/>
  <c r="K99" i="19"/>
  <c r="AH45" i="18"/>
  <c r="AH52" i="18"/>
  <c r="AG54" i="18"/>
  <c r="AC54" i="20"/>
  <c r="AD54" i="20"/>
  <c r="AC54" i="21"/>
  <c r="B97" i="20"/>
  <c r="K9" i="19"/>
  <c r="K125" i="20"/>
  <c r="N125" i="20" s="1"/>
  <c r="B105" i="20"/>
  <c r="B340" i="29"/>
  <c r="AH30" i="4"/>
  <c r="D60" i="25"/>
  <c r="AH28" i="18"/>
  <c r="N103" i="19"/>
  <c r="K125" i="21"/>
  <c r="N125" i="21" s="1"/>
  <c r="N125" i="25" s="1"/>
  <c r="AE32" i="21"/>
  <c r="M4" i="18"/>
  <c r="M74" i="18" s="1"/>
  <c r="C356" i="29"/>
  <c r="B277" i="29"/>
  <c r="AH27" i="4"/>
  <c r="O17" i="20"/>
  <c r="M4" i="19"/>
  <c r="M74" i="19" s="1"/>
  <c r="J3" i="25"/>
  <c r="J73" i="25" s="1"/>
  <c r="O28" i="20"/>
  <c r="AH10" i="19"/>
  <c r="K33" i="20"/>
  <c r="N33" i="20" s="1"/>
  <c r="J4" i="19"/>
  <c r="J74" i="19"/>
  <c r="D88" i="25"/>
  <c r="J4" i="20"/>
  <c r="J74" i="20" s="1"/>
  <c r="Q29" i="20"/>
  <c r="AH40" i="4"/>
  <c r="K112" i="21"/>
  <c r="M4" i="21"/>
  <c r="M74" i="21" s="1"/>
  <c r="I106" i="29"/>
  <c r="D42" i="18"/>
  <c r="K33" i="18"/>
  <c r="C357" i="29"/>
  <c r="Q40" i="18"/>
  <c r="N40" i="19"/>
  <c r="Q40" i="21"/>
  <c r="O40" i="19"/>
  <c r="Q40" i="19"/>
  <c r="N39" i="25"/>
  <c r="O39" i="20"/>
  <c r="Q40" i="20"/>
  <c r="Q40" i="4"/>
  <c r="O40" i="20"/>
  <c r="Q39" i="18"/>
  <c r="Q39" i="4"/>
  <c r="K40" i="25"/>
  <c r="C12" i="23"/>
  <c r="N34" i="4"/>
  <c r="O18" i="21"/>
  <c r="O21" i="18"/>
  <c r="K21" i="4"/>
  <c r="N21" i="4" s="1"/>
  <c r="O21" i="19"/>
  <c r="O21" i="21"/>
  <c r="O21" i="4"/>
  <c r="O21" i="20"/>
  <c r="D21" i="25"/>
  <c r="D18" i="25"/>
  <c r="O18" i="18"/>
  <c r="O18" i="4"/>
  <c r="O18" i="20"/>
  <c r="K18" i="18"/>
  <c r="Q18" i="20" s="1"/>
  <c r="Q18" i="21"/>
  <c r="N18" i="4"/>
  <c r="I338" i="29"/>
  <c r="Q39" i="20"/>
  <c r="K39" i="25"/>
  <c r="Q39" i="19"/>
  <c r="O39" i="19"/>
  <c r="D39" i="25"/>
  <c r="O39" i="18"/>
  <c r="Q39" i="21"/>
  <c r="O39" i="21"/>
  <c r="O39" i="4"/>
  <c r="O18" i="19"/>
  <c r="O17" i="21"/>
  <c r="O17" i="18"/>
  <c r="O17" i="19"/>
  <c r="O17" i="4"/>
  <c r="D17" i="25"/>
  <c r="D9" i="23"/>
  <c r="H9" i="23"/>
  <c r="K17" i="18"/>
  <c r="Q17" i="18" s="1"/>
  <c r="B146" i="29"/>
  <c r="B210" i="29"/>
  <c r="K8" i="19"/>
  <c r="N8" i="19" s="1"/>
  <c r="C8" i="18"/>
  <c r="E68" i="21"/>
  <c r="M68" i="21"/>
  <c r="M81" i="21" s="1"/>
  <c r="M25" i="21" s="1"/>
  <c r="L68" i="21"/>
  <c r="L81" i="21" s="1"/>
  <c r="X135" i="4"/>
  <c r="H67" i="21"/>
  <c r="I67" i="21"/>
  <c r="M67" i="21"/>
  <c r="M80" i="21" s="1"/>
  <c r="M24" i="21" s="1"/>
  <c r="M26" i="21" s="1"/>
  <c r="L67" i="21"/>
  <c r="L80" i="21" s="1"/>
  <c r="G39" i="23"/>
  <c r="J52" i="21"/>
  <c r="K107" i="21"/>
  <c r="M68" i="20"/>
  <c r="M81" i="20" s="1"/>
  <c r="J23" i="19"/>
  <c r="AA136" i="4"/>
  <c r="G23" i="18"/>
  <c r="G13" i="25"/>
  <c r="AJ53" i="19"/>
  <c r="AE53" i="27"/>
  <c r="AJ47" i="18"/>
  <c r="J121" i="25"/>
  <c r="J127" i="4"/>
  <c r="J127" i="25" s="1"/>
  <c r="J127" i="19"/>
  <c r="J127" i="21"/>
  <c r="K121" i="4"/>
  <c r="H12" i="18"/>
  <c r="H109" i="25"/>
  <c r="N99" i="19"/>
  <c r="K99" i="25"/>
  <c r="J146" i="4"/>
  <c r="T134" i="4"/>
  <c r="T149" i="4" s="1"/>
  <c r="AA134" i="4"/>
  <c r="C83" i="23"/>
  <c r="H83" i="23"/>
  <c r="L52" i="25"/>
  <c r="W129" i="4"/>
  <c r="J131" i="20"/>
  <c r="J132" i="20" s="1"/>
  <c r="A98" i="21"/>
  <c r="D151" i="27"/>
  <c r="D149" i="4"/>
  <c r="N149" i="4" s="1"/>
  <c r="J52" i="20"/>
  <c r="J131" i="19"/>
  <c r="Y149" i="4"/>
  <c r="J152" i="4"/>
  <c r="D11" i="23"/>
  <c r="N42" i="4"/>
  <c r="T136" i="4"/>
  <c r="P36" i="18"/>
  <c r="P36" i="4"/>
  <c r="P36" i="19"/>
  <c r="A102" i="20"/>
  <c r="C49" i="23"/>
  <c r="H49" i="23" s="1"/>
  <c r="G52" i="25"/>
  <c r="K30" i="20"/>
  <c r="N30" i="20" s="1"/>
  <c r="L26" i="18"/>
  <c r="D77" i="23" s="1"/>
  <c r="P36" i="21"/>
  <c r="M24" i="18"/>
  <c r="M82" i="18"/>
  <c r="N10" i="4"/>
  <c r="Q10" i="18"/>
  <c r="Q10" i="21"/>
  <c r="Q10" i="4"/>
  <c r="J36" i="25"/>
  <c r="AD129" i="4"/>
  <c r="D79" i="23"/>
  <c r="H79" i="23"/>
  <c r="J13" i="19"/>
  <c r="E13" i="25"/>
  <c r="K50" i="20"/>
  <c r="K50" i="21"/>
  <c r="N50" i="21" s="1"/>
  <c r="M69" i="21"/>
  <c r="J69" i="21"/>
  <c r="E69" i="21"/>
  <c r="F69" i="21" s="1"/>
  <c r="G69" i="21" s="1"/>
  <c r="H69" i="21" s="1"/>
  <c r="I69" i="21" s="1"/>
  <c r="L69" i="21"/>
  <c r="N135" i="4"/>
  <c r="K135" i="4"/>
  <c r="L68" i="25"/>
  <c r="L81" i="4"/>
  <c r="L25" i="4" s="1"/>
  <c r="N137" i="4"/>
  <c r="K137" i="4"/>
  <c r="U133" i="4"/>
  <c r="AB133" i="4"/>
  <c r="J143" i="18"/>
  <c r="AJ16" i="20"/>
  <c r="AE16" i="27"/>
  <c r="K121" i="19"/>
  <c r="N121" i="19" s="1"/>
  <c r="N100" i="18"/>
  <c r="E31" i="18"/>
  <c r="J30" i="18"/>
  <c r="J30" i="25" s="1"/>
  <c r="D152" i="4"/>
  <c r="N152" i="4" s="1"/>
  <c r="D154" i="27"/>
  <c r="AJ49" i="4"/>
  <c r="AE49" i="27"/>
  <c r="AJ41" i="4"/>
  <c r="Z42" i="27"/>
  <c r="AJ42" i="4" s="1"/>
  <c r="J140" i="18"/>
  <c r="K48" i="19"/>
  <c r="H51" i="25"/>
  <c r="J87" i="21"/>
  <c r="G69" i="25"/>
  <c r="N49" i="21"/>
  <c r="N49" i="25" s="1"/>
  <c r="K49" i="25"/>
  <c r="Q49" i="19"/>
  <c r="Q49" i="4"/>
  <c r="Q49" i="20"/>
  <c r="Q49" i="18"/>
  <c r="W130" i="4"/>
  <c r="J134" i="20"/>
  <c r="J149" i="4"/>
  <c r="J31" i="20"/>
  <c r="K31" i="20" s="1"/>
  <c r="G68" i="19"/>
  <c r="E30" i="25"/>
  <c r="N48" i="4"/>
  <c r="N95" i="4"/>
  <c r="H86" i="4"/>
  <c r="C55" i="23"/>
  <c r="H55" i="23" s="1"/>
  <c r="K156" i="4"/>
  <c r="N156" i="4"/>
  <c r="I31" i="18"/>
  <c r="J31" i="18" s="1"/>
  <c r="J30" i="4"/>
  <c r="E86" i="4"/>
  <c r="C25" i="23"/>
  <c r="K134" i="4"/>
  <c r="N134" i="4"/>
  <c r="H13" i="4"/>
  <c r="H12" i="25"/>
  <c r="H52" i="25"/>
  <c r="I68" i="20"/>
  <c r="H68" i="20"/>
  <c r="G68" i="20"/>
  <c r="E63" i="25"/>
  <c r="AJ41" i="21"/>
  <c r="AD42" i="27"/>
  <c r="AJ42" i="21"/>
  <c r="J9" i="25"/>
  <c r="P9" i="20"/>
  <c r="P9" i="21"/>
  <c r="J115" i="25"/>
  <c r="K115" i="18"/>
  <c r="K115" i="25" s="1"/>
  <c r="P47" i="21"/>
  <c r="P47" i="20"/>
  <c r="J47" i="25"/>
  <c r="AB138" i="4"/>
  <c r="U138" i="4"/>
  <c r="AJ45" i="21"/>
  <c r="F51" i="25"/>
  <c r="F52" i="4"/>
  <c r="P9" i="19"/>
  <c r="AJ22" i="19"/>
  <c r="AE22" i="27"/>
  <c r="L13" i="25"/>
  <c r="J51" i="19"/>
  <c r="K51" i="19" s="1"/>
  <c r="AJ51" i="20"/>
  <c r="AE51" i="27"/>
  <c r="C93" i="20"/>
  <c r="C93" i="19"/>
  <c r="J12" i="4"/>
  <c r="J87" i="25"/>
  <c r="I63" i="25"/>
  <c r="C70" i="23"/>
  <c r="H70" i="23"/>
  <c r="AJ27" i="21"/>
  <c r="AE27" i="27"/>
  <c r="AH52" i="4"/>
  <c r="AH28" i="4"/>
  <c r="B115" i="25"/>
  <c r="B115" i="18"/>
  <c r="K19" i="19"/>
  <c r="N19" i="19" s="1"/>
  <c r="K47" i="20"/>
  <c r="AH10" i="4"/>
  <c r="T133" i="4"/>
  <c r="D66" i="23"/>
  <c r="H66" i="23" s="1"/>
  <c r="I36" i="25"/>
  <c r="AH18" i="18"/>
  <c r="J143" i="4"/>
  <c r="C358" i="29"/>
  <c r="AH17" i="18"/>
  <c r="K105" i="21"/>
  <c r="N105" i="21" s="1"/>
  <c r="N105" i="25" s="1"/>
  <c r="M48" i="21"/>
  <c r="N160" i="21"/>
  <c r="A8" i="25"/>
  <c r="AH41" i="18"/>
  <c r="K21" i="18"/>
  <c r="K111" i="20"/>
  <c r="N111" i="20" s="1"/>
  <c r="AH51" i="20"/>
  <c r="K94" i="20"/>
  <c r="N94" i="20" s="1"/>
  <c r="AH30" i="20"/>
  <c r="K21" i="20"/>
  <c r="N21" i="20" s="1"/>
  <c r="AH19" i="20"/>
  <c r="AH23" i="20"/>
  <c r="AH38" i="21"/>
  <c r="K8" i="20"/>
  <c r="N8" i="20" s="1"/>
  <c r="K16" i="18"/>
  <c r="Q16" i="20" s="1"/>
  <c r="AH28" i="19"/>
  <c r="K20" i="21"/>
  <c r="Q20" i="4" s="1"/>
  <c r="AH21" i="19"/>
  <c r="K103" i="21"/>
  <c r="J3" i="19"/>
  <c r="J73" i="19" s="1"/>
  <c r="J4" i="25"/>
  <c r="J74" i="25" s="1"/>
  <c r="M4" i="20"/>
  <c r="M74" i="20" s="1"/>
  <c r="G4" i="23"/>
  <c r="J3" i="18"/>
  <c r="J73" i="18" s="1"/>
  <c r="J4" i="18"/>
  <c r="J74" i="18" s="1"/>
  <c r="J3" i="20"/>
  <c r="J73" i="20" s="1"/>
  <c r="A94" i="19"/>
  <c r="A94" i="20" s="1"/>
  <c r="A94" i="21" s="1"/>
  <c r="M67" i="25"/>
  <c r="N28" i="19"/>
  <c r="A93" i="20"/>
  <c r="N10" i="21"/>
  <c r="Q10" i="19"/>
  <c r="K10" i="25"/>
  <c r="Q10" i="20"/>
  <c r="N41" i="21"/>
  <c r="N93" i="4"/>
  <c r="N93" i="25" s="1"/>
  <c r="K93" i="25"/>
  <c r="L67" i="25"/>
  <c r="L80" i="4"/>
  <c r="L24" i="4" s="1"/>
  <c r="B187" i="29"/>
  <c r="B124" i="29"/>
  <c r="K98" i="25"/>
  <c r="N112" i="21"/>
  <c r="N104" i="4"/>
  <c r="N104" i="25" s="1"/>
  <c r="K104" i="25"/>
  <c r="Q18" i="18"/>
  <c r="Q17" i="21"/>
  <c r="K17" i="25"/>
  <c r="Q17" i="4"/>
  <c r="N51" i="19"/>
  <c r="K86" i="20"/>
  <c r="N86" i="20" s="1"/>
  <c r="N31" i="20"/>
  <c r="K152" i="4"/>
  <c r="J132" i="19"/>
  <c r="P30" i="18"/>
  <c r="P30" i="19"/>
  <c r="P30" i="20"/>
  <c r="P30" i="21"/>
  <c r="D160" i="27"/>
  <c r="D159" i="4" s="1"/>
  <c r="D158" i="4"/>
  <c r="J147" i="4"/>
  <c r="K146" i="4"/>
  <c r="K20" i="25"/>
  <c r="J144" i="4"/>
  <c r="I31" i="25"/>
  <c r="J135" i="20"/>
  <c r="J141" i="18"/>
  <c r="J141" i="25" s="1"/>
  <c r="J140" i="25"/>
  <c r="G23" i="25"/>
  <c r="N103" i="21"/>
  <c r="K105" i="25"/>
  <c r="H69" i="25"/>
  <c r="A102" i="21"/>
  <c r="J152" i="18"/>
  <c r="U136" i="4"/>
  <c r="U149" i="4" s="1"/>
  <c r="AB136" i="4"/>
  <c r="AC136" i="4" s="1"/>
  <c r="H68" i="21"/>
  <c r="G68" i="21"/>
  <c r="I68" i="21"/>
  <c r="F68" i="21"/>
  <c r="N121" i="4"/>
  <c r="M82" i="21"/>
  <c r="M48" i="25"/>
  <c r="M52" i="21"/>
  <c r="N16" i="18"/>
  <c r="N16" i="25" s="1"/>
  <c r="K16" i="25"/>
  <c r="Q16" i="21"/>
  <c r="Q16" i="19"/>
  <c r="Q16" i="4"/>
  <c r="J131" i="21"/>
  <c r="J132" i="21"/>
  <c r="X129" i="4"/>
  <c r="J146" i="18"/>
  <c r="U134" i="4"/>
  <c r="AA149" i="4"/>
  <c r="H13" i="18"/>
  <c r="H13" i="25" s="1"/>
  <c r="H23" i="4"/>
  <c r="J13" i="4"/>
  <c r="E31" i="25"/>
  <c r="E86" i="18"/>
  <c r="D25" i="23"/>
  <c r="H25" i="23" s="1"/>
  <c r="J150" i="4"/>
  <c r="J150" i="25" s="1"/>
  <c r="J149" i="25"/>
  <c r="J144" i="18"/>
  <c r="K149" i="4"/>
  <c r="AB134" i="4"/>
  <c r="AC134" i="4" s="1"/>
  <c r="M26" i="18"/>
  <c r="D90" i="23" s="1"/>
  <c r="J153" i="4"/>
  <c r="C39" i="23"/>
  <c r="H39" i="23"/>
  <c r="F52" i="25"/>
  <c r="N50" i="20"/>
  <c r="J12" i="18"/>
  <c r="P12" i="19" s="1"/>
  <c r="J12" i="25"/>
  <c r="P12" i="18"/>
  <c r="AC138" i="4"/>
  <c r="AD138" i="4"/>
  <c r="J158" i="19"/>
  <c r="V138" i="4"/>
  <c r="N48" i="19"/>
  <c r="D153" i="4"/>
  <c r="N153" i="4" s="1"/>
  <c r="J143" i="19"/>
  <c r="J144" i="19"/>
  <c r="V133" i="4"/>
  <c r="D150" i="4"/>
  <c r="K150" i="4" s="1"/>
  <c r="A93" i="21"/>
  <c r="X138" i="4"/>
  <c r="J158" i="21"/>
  <c r="J159" i="21" s="1"/>
  <c r="J132" i="25"/>
  <c r="P12" i="20"/>
  <c r="K158" i="4"/>
  <c r="N158" i="4"/>
  <c r="J147" i="18"/>
  <c r="J153" i="18"/>
  <c r="H23" i="18"/>
  <c r="J13" i="18"/>
  <c r="P13" i="18" s="1"/>
  <c r="P12" i="4"/>
  <c r="J152" i="19"/>
  <c r="V134" i="4"/>
  <c r="V136" i="4"/>
  <c r="K153" i="4"/>
  <c r="J153" i="19"/>
  <c r="G96" i="23"/>
  <c r="H96" i="23"/>
  <c r="M52" i="25"/>
  <c r="J152" i="20"/>
  <c r="J153" i="20" s="1"/>
  <c r="J153" i="25" s="1"/>
  <c r="W136" i="4"/>
  <c r="J159" i="19"/>
  <c r="P13" i="21"/>
  <c r="P13" i="4"/>
  <c r="P13" i="20"/>
  <c r="J13" i="25"/>
  <c r="P13" i="19"/>
  <c r="J131" i="25"/>
  <c r="I69" i="25"/>
  <c r="J69" i="25"/>
  <c r="J158" i="20"/>
  <c r="J159" i="20" s="1"/>
  <c r="J159" i="25" s="1"/>
  <c r="W138" i="4"/>
  <c r="J23" i="4"/>
  <c r="J54" i="4" s="1"/>
  <c r="C18" i="23" s="1"/>
  <c r="AD136" i="4"/>
  <c r="K147" i="4"/>
  <c r="J23" i="18"/>
  <c r="J152" i="21"/>
  <c r="J153" i="21"/>
  <c r="H23" i="25"/>
  <c r="J158" i="25"/>
  <c r="X136" i="4"/>
  <c r="J152" i="25"/>
  <c r="K120" i="25"/>
  <c r="N120" i="4"/>
  <c r="N120" i="25" s="1"/>
  <c r="AC54" i="19"/>
  <c r="AD54" i="27"/>
  <c r="AJ54" i="21" s="1"/>
  <c r="AH47" i="4"/>
  <c r="AH47" i="18"/>
  <c r="AE47" i="27"/>
  <c r="H70" i="4"/>
  <c r="H70" i="25" s="1"/>
  <c r="F70" i="18"/>
  <c r="D70" i="19"/>
  <c r="L70" i="19" s="1"/>
  <c r="G70" i="27"/>
  <c r="D70" i="20" s="1"/>
  <c r="J51" i="4"/>
  <c r="P51" i="20" s="1"/>
  <c r="E51" i="25"/>
  <c r="C8" i="20"/>
  <c r="C8" i="19"/>
  <c r="E52" i="25"/>
  <c r="C29" i="23"/>
  <c r="AE36" i="4" l="1"/>
  <c r="AG36" i="4"/>
  <c r="AH35" i="19"/>
  <c r="K159" i="4"/>
  <c r="N159" i="4"/>
  <c r="M81" i="25"/>
  <c r="M25" i="20"/>
  <c r="G90" i="23"/>
  <c r="M53" i="21"/>
  <c r="M63" i="21" s="1"/>
  <c r="G98" i="23" s="1"/>
  <c r="A114" i="25"/>
  <c r="A114" i="18"/>
  <c r="A114" i="19" s="1"/>
  <c r="A114" i="20" s="1"/>
  <c r="A114" i="21" s="1"/>
  <c r="K111" i="18"/>
  <c r="D111" i="25"/>
  <c r="N123" i="25"/>
  <c r="E30" i="27"/>
  <c r="D116" i="18"/>
  <c r="D144" i="27"/>
  <c r="N135" i="27"/>
  <c r="L53" i="18"/>
  <c r="L55" i="18" s="1"/>
  <c r="Q16" i="18"/>
  <c r="N10" i="25"/>
  <c r="N18" i="18"/>
  <c r="N18" i="25" s="1"/>
  <c r="B47" i="25"/>
  <c r="AD32" i="27"/>
  <c r="AJ32" i="21" s="1"/>
  <c r="AE24" i="27"/>
  <c r="AD31" i="27"/>
  <c r="AJ31" i="21" s="1"/>
  <c r="AJ24" i="21"/>
  <c r="O50" i="19"/>
  <c r="K50" i="4"/>
  <c r="D50" i="25"/>
  <c r="O50" i="20"/>
  <c r="O50" i="4"/>
  <c r="N148" i="19"/>
  <c r="K148" i="19"/>
  <c r="N35" i="19"/>
  <c r="AF31" i="20"/>
  <c r="K15" i="20"/>
  <c r="O15" i="18"/>
  <c r="D15" i="25"/>
  <c r="O15" i="19"/>
  <c r="O15" i="20"/>
  <c r="D48" i="20"/>
  <c r="I239" i="29"/>
  <c r="N123" i="19"/>
  <c r="K123" i="25"/>
  <c r="AJ40" i="19"/>
  <c r="AE40" i="27"/>
  <c r="AE30" i="27"/>
  <c r="AJ30" i="20"/>
  <c r="C98" i="18"/>
  <c r="C98" i="25"/>
  <c r="C98" i="20"/>
  <c r="C98" i="19"/>
  <c r="C96" i="21"/>
  <c r="C96" i="18"/>
  <c r="C96" i="20"/>
  <c r="K94" i="4"/>
  <c r="N94" i="4" s="1"/>
  <c r="D94" i="25"/>
  <c r="L70" i="4"/>
  <c r="L70" i="25" s="1"/>
  <c r="D70" i="25"/>
  <c r="M70" i="4"/>
  <c r="M70" i="25" s="1"/>
  <c r="A100" i="25"/>
  <c r="Y14" i="4"/>
  <c r="Z22" i="4"/>
  <c r="X26" i="4"/>
  <c r="U9" i="4"/>
  <c r="W26" i="4"/>
  <c r="Z18" i="4"/>
  <c r="Z14" i="4"/>
  <c r="V14" i="4"/>
  <c r="Z26" i="4"/>
  <c r="U18" i="4"/>
  <c r="Z9" i="4"/>
  <c r="W14" i="4"/>
  <c r="X14" i="4"/>
  <c r="Y26" i="4"/>
  <c r="Y18" i="4"/>
  <c r="U22" i="4"/>
  <c r="W18" i="4"/>
  <c r="V26" i="4"/>
  <c r="Y22" i="4"/>
  <c r="X9" i="4"/>
  <c r="A11" i="18"/>
  <c r="V13" i="18" s="1"/>
  <c r="V13" i="4"/>
  <c r="X13" i="4"/>
  <c r="Z13" i="4"/>
  <c r="Z21" i="4"/>
  <c r="W13" i="4"/>
  <c r="W15" i="4" s="1"/>
  <c r="Y17" i="4"/>
  <c r="Z17" i="4"/>
  <c r="V21" i="4"/>
  <c r="U13" i="4"/>
  <c r="X21" i="4"/>
  <c r="X23" i="4" s="1"/>
  <c r="Y8" i="4"/>
  <c r="Y10" i="4" s="1"/>
  <c r="U25" i="4"/>
  <c r="U17" i="4"/>
  <c r="U19" i="4" s="1"/>
  <c r="Z8" i="4"/>
  <c r="X17" i="4"/>
  <c r="Y21" i="4"/>
  <c r="Y23" i="4" s="1"/>
  <c r="X25" i="4"/>
  <c r="X27" i="4" s="1"/>
  <c r="Y25" i="4"/>
  <c r="Y27" i="4" s="1"/>
  <c r="A11" i="25"/>
  <c r="Z25" i="4"/>
  <c r="W17" i="4"/>
  <c r="X8" i="4"/>
  <c r="W8" i="4"/>
  <c r="V17" i="4"/>
  <c r="V25" i="4"/>
  <c r="V27" i="4" s="1"/>
  <c r="W21" i="4"/>
  <c r="N148" i="18"/>
  <c r="K148" i="18"/>
  <c r="AE36" i="18"/>
  <c r="AH34" i="18"/>
  <c r="O28" i="21"/>
  <c r="O28" i="4"/>
  <c r="K28" i="4"/>
  <c r="N28" i="4" s="1"/>
  <c r="O28" i="19"/>
  <c r="O28" i="18"/>
  <c r="D28" i="25"/>
  <c r="AH19" i="18"/>
  <c r="AG31" i="18"/>
  <c r="AD32" i="18"/>
  <c r="O16" i="19"/>
  <c r="D16" i="25"/>
  <c r="O16" i="18"/>
  <c r="O16" i="20"/>
  <c r="O16" i="21"/>
  <c r="AH11" i="18"/>
  <c r="AF31" i="18"/>
  <c r="AD31" i="18"/>
  <c r="AH29" i="18"/>
  <c r="AH10" i="18"/>
  <c r="N151" i="19"/>
  <c r="K151" i="19"/>
  <c r="O41" i="19"/>
  <c r="O41" i="18"/>
  <c r="O41" i="20"/>
  <c r="O41" i="21"/>
  <c r="K41" i="20"/>
  <c r="D41" i="25"/>
  <c r="AG42" i="20"/>
  <c r="AH42" i="20" s="1"/>
  <c r="AH38" i="20"/>
  <c r="AF42" i="20"/>
  <c r="AH37" i="20"/>
  <c r="AD32" i="20"/>
  <c r="AD31" i="20"/>
  <c r="AE32" i="20"/>
  <c r="AE31" i="20"/>
  <c r="AC32" i="20"/>
  <c r="B118" i="19"/>
  <c r="B118" i="18"/>
  <c r="Q20" i="20"/>
  <c r="K125" i="25"/>
  <c r="U10" i="4"/>
  <c r="B118" i="20"/>
  <c r="B100" i="25"/>
  <c r="B100" i="21"/>
  <c r="B100" i="18"/>
  <c r="B100" i="19"/>
  <c r="B16" i="18"/>
  <c r="B16" i="19" s="1"/>
  <c r="B16" i="20" s="1"/>
  <c r="B16" i="21" s="1"/>
  <c r="B16" i="25"/>
  <c r="AE31" i="4"/>
  <c r="AH9" i="4"/>
  <c r="O46" i="21"/>
  <c r="O46" i="19"/>
  <c r="AH38" i="18"/>
  <c r="AF42" i="18"/>
  <c r="AE42" i="18"/>
  <c r="AH37" i="18"/>
  <c r="K106" i="20"/>
  <c r="N106" i="20" s="1"/>
  <c r="D106" i="25"/>
  <c r="D100" i="25"/>
  <c r="K100" i="20"/>
  <c r="D127" i="18"/>
  <c r="E51" i="27"/>
  <c r="D51" i="18" s="1"/>
  <c r="K51" i="18" s="1"/>
  <c r="N51" i="18" s="1"/>
  <c r="F12" i="27"/>
  <c r="D109" i="19"/>
  <c r="G70" i="18"/>
  <c r="S151" i="27"/>
  <c r="X13" i="18"/>
  <c r="Z21" i="18"/>
  <c r="Z8" i="18"/>
  <c r="U25" i="18"/>
  <c r="W17" i="18"/>
  <c r="U13" i="18"/>
  <c r="U21" i="18"/>
  <c r="V21" i="18"/>
  <c r="AE25" i="27"/>
  <c r="AJ25" i="21"/>
  <c r="K103" i="4"/>
  <c r="D103" i="25"/>
  <c r="D101" i="25"/>
  <c r="K101" i="4"/>
  <c r="A35" i="18"/>
  <c r="A35" i="19" s="1"/>
  <c r="A35" i="20" s="1"/>
  <c r="A35" i="21" s="1"/>
  <c r="A35" i="25"/>
  <c r="A31" i="18"/>
  <c r="A31" i="19" s="1"/>
  <c r="A31" i="20" s="1"/>
  <c r="A31" i="21" s="1"/>
  <c r="A31" i="25"/>
  <c r="AH21" i="4"/>
  <c r="AG32" i="4"/>
  <c r="AH18" i="4"/>
  <c r="AC32" i="4"/>
  <c r="AD32" i="4"/>
  <c r="AH17" i="4"/>
  <c r="AF31" i="4"/>
  <c r="F86" i="27"/>
  <c r="D86" i="19" s="1"/>
  <c r="D31" i="19"/>
  <c r="E10" i="23" s="1"/>
  <c r="I159" i="29"/>
  <c r="H30" i="27"/>
  <c r="D116" i="21"/>
  <c r="K116" i="21" s="1"/>
  <c r="N116" i="21" s="1"/>
  <c r="H70" i="27"/>
  <c r="AC32" i="27"/>
  <c r="AJ32" i="20" s="1"/>
  <c r="AB42" i="27"/>
  <c r="AJ42" i="19" s="1"/>
  <c r="B118" i="21"/>
  <c r="AA42" i="27"/>
  <c r="AJ42" i="18" s="1"/>
  <c r="AJ38" i="18"/>
  <c r="AA32" i="27"/>
  <c r="AJ32" i="18" s="1"/>
  <c r="AJ20" i="18"/>
  <c r="AE20" i="27"/>
  <c r="AJ10" i="19"/>
  <c r="AE10" i="27"/>
  <c r="B92" i="29"/>
  <c r="B155" i="29"/>
  <c r="B346" i="29"/>
  <c r="B336" i="29"/>
  <c r="B273" i="29"/>
  <c r="B145" i="29"/>
  <c r="A39" i="18"/>
  <c r="A39" i="19" s="1"/>
  <c r="A39" i="20" s="1"/>
  <c r="A39" i="21" s="1"/>
  <c r="A39" i="25"/>
  <c r="K38" i="4"/>
  <c r="O38" i="4"/>
  <c r="D38" i="25"/>
  <c r="O38" i="18"/>
  <c r="K96" i="25"/>
  <c r="N96" i="18"/>
  <c r="AC31" i="19"/>
  <c r="AH22" i="19"/>
  <c r="AF32" i="19"/>
  <c r="AE32" i="19"/>
  <c r="AD31" i="19"/>
  <c r="N148" i="20"/>
  <c r="K148" i="20"/>
  <c r="K160" i="20" s="1"/>
  <c r="AD42" i="21"/>
  <c r="AH42" i="21" s="1"/>
  <c r="AH41" i="21"/>
  <c r="O35" i="20"/>
  <c r="O35" i="18"/>
  <c r="D35" i="25"/>
  <c r="K35" i="21"/>
  <c r="N35" i="21" s="1"/>
  <c r="O35" i="21"/>
  <c r="AC32" i="21"/>
  <c r="AH18" i="21"/>
  <c r="AF32" i="21"/>
  <c r="AH15" i="21"/>
  <c r="AG32" i="21"/>
  <c r="AG31" i="21"/>
  <c r="AG54" i="19"/>
  <c r="AH48" i="19"/>
  <c r="K19" i="4"/>
  <c r="N19" i="4" s="1"/>
  <c r="O19" i="4"/>
  <c r="O19" i="18"/>
  <c r="H87" i="27"/>
  <c r="D87" i="21" s="1"/>
  <c r="K87" i="21" s="1"/>
  <c r="N87" i="21" s="1"/>
  <c r="D42" i="21"/>
  <c r="I297" i="29"/>
  <c r="F11" i="23"/>
  <c r="K36" i="20"/>
  <c r="N36" i="20" s="1"/>
  <c r="D109" i="25"/>
  <c r="D12" i="4"/>
  <c r="AE29" i="27"/>
  <c r="AJ29" i="19"/>
  <c r="C115" i="19"/>
  <c r="C115" i="18"/>
  <c r="C115" i="20"/>
  <c r="C115" i="21" s="1"/>
  <c r="C115" i="25"/>
  <c r="N47" i="20"/>
  <c r="Q18" i="4"/>
  <c r="AH42" i="18"/>
  <c r="AJ39" i="19"/>
  <c r="AE39" i="27"/>
  <c r="AE42" i="27" s="1"/>
  <c r="Z32" i="27"/>
  <c r="AJ32" i="4" s="1"/>
  <c r="AJ27" i="4"/>
  <c r="AJ11" i="19"/>
  <c r="AE11" i="27"/>
  <c r="AH37" i="19"/>
  <c r="AC42" i="19"/>
  <c r="G87" i="27"/>
  <c r="D87" i="20" s="1"/>
  <c r="D42" i="20"/>
  <c r="I233" i="29"/>
  <c r="G51" i="27"/>
  <c r="D51" i="20" s="1"/>
  <c r="D127" i="20"/>
  <c r="N115" i="18"/>
  <c r="N115" i="25" s="1"/>
  <c r="Q18" i="19"/>
  <c r="K18" i="25"/>
  <c r="L26" i="4"/>
  <c r="L53" i="4" s="1"/>
  <c r="K114" i="25"/>
  <c r="D107" i="25"/>
  <c r="N140" i="4"/>
  <c r="K140" i="4"/>
  <c r="K51" i="20"/>
  <c r="AJ28" i="18"/>
  <c r="AE28" i="27"/>
  <c r="AB32" i="27"/>
  <c r="AJ32" i="19" s="1"/>
  <c r="AE15" i="27"/>
  <c r="AJ15" i="20"/>
  <c r="C111" i="25"/>
  <c r="C111" i="19"/>
  <c r="C111" i="18"/>
  <c r="K95" i="18"/>
  <c r="N95" i="18" s="1"/>
  <c r="D95" i="25"/>
  <c r="O47" i="20"/>
  <c r="O47" i="21"/>
  <c r="D47" i="25"/>
  <c r="O47" i="19"/>
  <c r="K47" i="19"/>
  <c r="AF42" i="19"/>
  <c r="F87" i="27"/>
  <c r="D87" i="19" s="1"/>
  <c r="I169" i="29"/>
  <c r="I360" i="29" s="1"/>
  <c r="D42" i="19"/>
  <c r="O42" i="4" s="1"/>
  <c r="D48" i="21"/>
  <c r="K48" i="21" s="1"/>
  <c r="N48" i="21" s="1"/>
  <c r="H52" i="27" a="1"/>
  <c r="H52" i="27" s="1"/>
  <c r="I303" i="29"/>
  <c r="I366" i="29" s="1"/>
  <c r="H51" i="27"/>
  <c r="D51" i="21" s="1"/>
  <c r="K51" i="21" s="1"/>
  <c r="N51" i="21" s="1"/>
  <c r="D127" i="21"/>
  <c r="D96" i="25"/>
  <c r="O19" i="19"/>
  <c r="I88" i="27" a="1"/>
  <c r="I88" i="27" s="1"/>
  <c r="T27" i="27"/>
  <c r="E52" i="27" a="1"/>
  <c r="E52" i="27" s="1"/>
  <c r="I161" i="27" a="1"/>
  <c r="I161" i="27" s="1"/>
  <c r="D160" i="25" s="1"/>
  <c r="N160" i="25" s="1"/>
  <c r="AE38" i="27"/>
  <c r="O46" i="20"/>
  <c r="K50" i="18"/>
  <c r="N50" i="18" s="1"/>
  <c r="K11" i="20"/>
  <c r="N11" i="20" s="1"/>
  <c r="I61" i="27" a="1"/>
  <c r="I61" i="27" s="1"/>
  <c r="I48" i="27" a="1"/>
  <c r="I48" i="27" s="1"/>
  <c r="N96" i="25"/>
  <c r="I340" i="29"/>
  <c r="K21" i="19"/>
  <c r="Q21" i="21" s="1"/>
  <c r="AH53" i="19"/>
  <c r="AE54" i="19"/>
  <c r="AH50" i="18"/>
  <c r="I42" i="27" a="1"/>
  <c r="I42" i="27" s="1"/>
  <c r="N137" i="27"/>
  <c r="N151" i="27" s="1"/>
  <c r="D89" i="27" s="1"/>
  <c r="D89" i="4" s="1"/>
  <c r="K89" i="4" s="1"/>
  <c r="N89" i="4" s="1"/>
  <c r="V19" i="27"/>
  <c r="I367" i="29"/>
  <c r="I364" i="29"/>
  <c r="D349" i="29"/>
  <c r="I365" i="29"/>
  <c r="AH39" i="19"/>
  <c r="AH38" i="4"/>
  <c r="AF36" i="4"/>
  <c r="AH20" i="4"/>
  <c r="AH17" i="21"/>
  <c r="AH53" i="21"/>
  <c r="AE35" i="27"/>
  <c r="D347" i="29"/>
  <c r="AC32" i="19"/>
  <c r="D57" i="25"/>
  <c r="F52" i="27" a="1"/>
  <c r="F52" i="27" s="1"/>
  <c r="I177" i="29" s="1"/>
  <c r="C359" i="29"/>
  <c r="AE42" i="4"/>
  <c r="O35" i="4"/>
  <c r="AD36" i="4"/>
  <c r="AF36" i="18"/>
  <c r="AH16" i="19"/>
  <c r="AH27" i="19"/>
  <c r="K122" i="20"/>
  <c r="N122" i="20" s="1"/>
  <c r="K118" i="20"/>
  <c r="AH34" i="20"/>
  <c r="K130" i="21"/>
  <c r="T23" i="27"/>
  <c r="L82" i="21"/>
  <c r="M24" i="4"/>
  <c r="M26" i="4" s="1"/>
  <c r="M82" i="4"/>
  <c r="M55" i="21"/>
  <c r="Z25" i="18"/>
  <c r="Y13" i="18"/>
  <c r="N138" i="4"/>
  <c r="K138" i="4"/>
  <c r="K29" i="25"/>
  <c r="N20" i="21"/>
  <c r="N20" i="25" s="1"/>
  <c r="M70" i="18"/>
  <c r="W21" i="18"/>
  <c r="X8" i="18"/>
  <c r="Z13" i="18"/>
  <c r="V8" i="18"/>
  <c r="Z17" i="18"/>
  <c r="X17" i="18"/>
  <c r="A9" i="19"/>
  <c r="U17" i="18"/>
  <c r="Y25" i="18"/>
  <c r="Y21" i="18"/>
  <c r="W8" i="18"/>
  <c r="W13" i="18"/>
  <c r="N40" i="25"/>
  <c r="N38" i="21"/>
  <c r="K38" i="25"/>
  <c r="Q38" i="19"/>
  <c r="Q38" i="21"/>
  <c r="M70" i="19"/>
  <c r="Q17" i="20"/>
  <c r="AH32" i="19"/>
  <c r="Q9" i="4"/>
  <c r="M69" i="19"/>
  <c r="L69" i="19"/>
  <c r="E69" i="19"/>
  <c r="F69" i="19" s="1"/>
  <c r="G69" i="19" s="1"/>
  <c r="H69" i="19" s="1"/>
  <c r="I69" i="19" s="1"/>
  <c r="J69" i="19" s="1"/>
  <c r="K45" i="25"/>
  <c r="N45" i="4"/>
  <c r="N45" i="25" s="1"/>
  <c r="Q45" i="19"/>
  <c r="Q45" i="20"/>
  <c r="M53" i="18"/>
  <c r="N150" i="4"/>
  <c r="L63" i="18"/>
  <c r="D85" i="23" s="1"/>
  <c r="L82" i="4"/>
  <c r="L24" i="21"/>
  <c r="N17" i="18"/>
  <c r="N17" i="25" s="1"/>
  <c r="F67" i="21"/>
  <c r="V17" i="18"/>
  <c r="Y8" i="18"/>
  <c r="K113" i="25"/>
  <c r="Z10" i="4"/>
  <c r="E79" i="4" s="1"/>
  <c r="E81" i="4" s="1"/>
  <c r="E25" i="4" s="1"/>
  <c r="N119" i="18"/>
  <c r="K97" i="25"/>
  <c r="N97" i="4"/>
  <c r="N97" i="25" s="1"/>
  <c r="E70" i="19"/>
  <c r="F70" i="19" s="1"/>
  <c r="G70" i="19" s="1"/>
  <c r="H70" i="19" s="1"/>
  <c r="I70" i="19" s="1"/>
  <c r="J70" i="19" s="1"/>
  <c r="Q20" i="21"/>
  <c r="Q17" i="19"/>
  <c r="K42" i="18"/>
  <c r="E67" i="21"/>
  <c r="Y19" i="4"/>
  <c r="Z23" i="4"/>
  <c r="Q22" i="18"/>
  <c r="N29" i="19"/>
  <c r="Q29" i="19"/>
  <c r="I70" i="4"/>
  <c r="I70" i="25" s="1"/>
  <c r="Q20" i="18"/>
  <c r="N126" i="4"/>
  <c r="N127" i="4" s="1"/>
  <c r="Z27" i="4"/>
  <c r="Q35" i="20"/>
  <c r="N29" i="4"/>
  <c r="N29" i="25" s="1"/>
  <c r="D348" i="29"/>
  <c r="B95" i="25"/>
  <c r="K11" i="19"/>
  <c r="AF31" i="19"/>
  <c r="AH9" i="20"/>
  <c r="K126" i="21"/>
  <c r="K126" i="25" s="1"/>
  <c r="AD31" i="21"/>
  <c r="AH48" i="18"/>
  <c r="AH54" i="18" s="1"/>
  <c r="AH46" i="21"/>
  <c r="AH48" i="21"/>
  <c r="G5" i="23"/>
  <c r="I67" i="4"/>
  <c r="I67" i="25" s="1"/>
  <c r="C113" i="18"/>
  <c r="H67" i="4"/>
  <c r="H67" i="25" s="1"/>
  <c r="B99" i="18"/>
  <c r="C113" i="19"/>
  <c r="AH22" i="4"/>
  <c r="AH10" i="21"/>
  <c r="AH49" i="19"/>
  <c r="AH47" i="19"/>
  <c r="G67" i="4"/>
  <c r="G67" i="25" s="1"/>
  <c r="N124" i="25"/>
  <c r="Q15" i="19"/>
  <c r="W23" i="4"/>
  <c r="U15" i="4"/>
  <c r="F79" i="4" s="1"/>
  <c r="C95" i="19"/>
  <c r="W9" i="4"/>
  <c r="Q29" i="21"/>
  <c r="V9" i="4"/>
  <c r="V10" i="4" s="1"/>
  <c r="N22" i="18"/>
  <c r="N22" i="25" s="1"/>
  <c r="Y13" i="4"/>
  <c r="Y15" i="4" s="1"/>
  <c r="AA15" i="4" s="1"/>
  <c r="F78" i="4" s="1"/>
  <c r="U26" i="4"/>
  <c r="U27" i="4" s="1"/>
  <c r="W22" i="4"/>
  <c r="Q29" i="4"/>
  <c r="Q35" i="19"/>
  <c r="B98" i="25"/>
  <c r="O49" i="21"/>
  <c r="O35" i="19"/>
  <c r="A18" i="18"/>
  <c r="A18" i="19" s="1"/>
  <c r="A18" i="20" s="1"/>
  <c r="A18" i="21" s="1"/>
  <c r="AH49" i="4"/>
  <c r="K121" i="18"/>
  <c r="K127" i="18" s="1"/>
  <c r="K112" i="18"/>
  <c r="K154" i="19"/>
  <c r="K160" i="19" s="1"/>
  <c r="K100" i="19"/>
  <c r="AD32" i="19"/>
  <c r="AH49" i="20"/>
  <c r="F67" i="4"/>
  <c r="F67" i="25" s="1"/>
  <c r="A19" i="25"/>
  <c r="A100" i="18"/>
  <c r="W14" i="18" s="1"/>
  <c r="AD42" i="4"/>
  <c r="AH42" i="4" s="1"/>
  <c r="K157" i="18"/>
  <c r="A56" i="25"/>
  <c r="B95" i="20"/>
  <c r="I339" i="29"/>
  <c r="AH51" i="4"/>
  <c r="K19" i="20"/>
  <c r="N19" i="20" s="1"/>
  <c r="AH23" i="21"/>
  <c r="AH47" i="20"/>
  <c r="AH51" i="21"/>
  <c r="I332" i="29"/>
  <c r="N98" i="25"/>
  <c r="Q22" i="21"/>
  <c r="K15" i="25"/>
  <c r="Z15" i="4"/>
  <c r="X15" i="4"/>
  <c r="V15" i="4"/>
  <c r="C95" i="18"/>
  <c r="X18" i="4"/>
  <c r="X19" i="4" s="1"/>
  <c r="N99" i="25"/>
  <c r="U21" i="4"/>
  <c r="U23" i="4" s="1"/>
  <c r="H79" i="4" s="1"/>
  <c r="V22" i="4"/>
  <c r="V23" i="4" s="1"/>
  <c r="N113" i="25"/>
  <c r="A22" i="25"/>
  <c r="K106" i="4"/>
  <c r="K109" i="4" s="1"/>
  <c r="K12" i="4" s="1"/>
  <c r="N12" i="4" s="1"/>
  <c r="AH39" i="4"/>
  <c r="K46" i="18"/>
  <c r="Q46" i="19" s="1"/>
  <c r="K122" i="19"/>
  <c r="K122" i="25" s="1"/>
  <c r="K119" i="20"/>
  <c r="AG32" i="20"/>
  <c r="AH46" i="18"/>
  <c r="AH52" i="20"/>
  <c r="M4" i="25"/>
  <c r="M74" i="25" s="1"/>
  <c r="Q22" i="19"/>
  <c r="V19" i="4"/>
  <c r="W10" i="4"/>
  <c r="K116" i="18"/>
  <c r="N116" i="18" s="1"/>
  <c r="B34" i="25"/>
  <c r="A43" i="25"/>
  <c r="AC36" i="4"/>
  <c r="O15" i="4"/>
  <c r="K19" i="18"/>
  <c r="K94" i="19"/>
  <c r="AH17" i="20"/>
  <c r="J74" i="4"/>
  <c r="I331" i="29"/>
  <c r="AH18" i="20"/>
  <c r="AH51" i="19"/>
  <c r="C118" i="19"/>
  <c r="C118" i="18"/>
  <c r="AD54" i="19"/>
  <c r="AG54" i="20"/>
  <c r="AE45" i="27"/>
  <c r="AH50" i="4"/>
  <c r="AG54" i="4"/>
  <c r="AH50" i="20"/>
  <c r="AH50" i="21"/>
  <c r="AC54" i="18"/>
  <c r="AE50" i="27"/>
  <c r="AF54" i="20"/>
  <c r="AE54" i="21"/>
  <c r="AH50" i="19"/>
  <c r="AC54" i="27"/>
  <c r="AJ54" i="20" s="1"/>
  <c r="AF54" i="21"/>
  <c r="AH49" i="21"/>
  <c r="AF54" i="4"/>
  <c r="AB54" i="27"/>
  <c r="AJ54" i="19" s="1"/>
  <c r="AD54" i="4"/>
  <c r="AE48" i="27"/>
  <c r="Z54" i="27"/>
  <c r="AJ54" i="4" s="1"/>
  <c r="AH48" i="4"/>
  <c r="AE54" i="4"/>
  <c r="AH48" i="20"/>
  <c r="AH54" i="20" s="1"/>
  <c r="AG54" i="21"/>
  <c r="C120" i="19"/>
  <c r="C120" i="20"/>
  <c r="C120" i="21" s="1"/>
  <c r="K33" i="4"/>
  <c r="N33" i="4" s="1"/>
  <c r="AH8" i="19"/>
  <c r="D13" i="20"/>
  <c r="I328" i="29"/>
  <c r="I215" i="29"/>
  <c r="I351" i="29"/>
  <c r="I329" i="29"/>
  <c r="V25" i="18"/>
  <c r="AH8" i="4"/>
  <c r="AH9" i="18"/>
  <c r="AH9" i="19"/>
  <c r="AH31" i="19" s="1"/>
  <c r="AH8" i="21"/>
  <c r="K36" i="21"/>
  <c r="N36" i="21" s="1"/>
  <c r="G11" i="23"/>
  <c r="D52" i="19"/>
  <c r="O44" i="4"/>
  <c r="O33" i="19"/>
  <c r="AH31" i="18"/>
  <c r="AC31" i="27"/>
  <c r="AJ31" i="20" s="1"/>
  <c r="AA31" i="27"/>
  <c r="AJ31" i="18" s="1"/>
  <c r="O34" i="18"/>
  <c r="O34" i="20"/>
  <c r="O34" i="19"/>
  <c r="D34" i="25"/>
  <c r="O34" i="21"/>
  <c r="K33" i="21"/>
  <c r="N33" i="21" s="1"/>
  <c r="O33" i="4"/>
  <c r="O33" i="18"/>
  <c r="O33" i="20"/>
  <c r="D33" i="25"/>
  <c r="I362" i="29"/>
  <c r="N44" i="4"/>
  <c r="O44" i="21"/>
  <c r="O44" i="19"/>
  <c r="O44" i="18"/>
  <c r="D44" i="25"/>
  <c r="K44" i="19"/>
  <c r="N44" i="19" s="1"/>
  <c r="E11" i="23"/>
  <c r="K36" i="19"/>
  <c r="N36" i="19" s="1"/>
  <c r="Q34" i="21"/>
  <c r="Q34" i="4"/>
  <c r="Q34" i="19"/>
  <c r="N34" i="19"/>
  <c r="N34" i="25" s="1"/>
  <c r="Q34" i="18"/>
  <c r="K34" i="25"/>
  <c r="Q34" i="20"/>
  <c r="D346" i="29"/>
  <c r="Q28" i="21"/>
  <c r="Q28" i="20"/>
  <c r="N28" i="25"/>
  <c r="Q28" i="18"/>
  <c r="Q28" i="19"/>
  <c r="Q28" i="4"/>
  <c r="K28" i="25"/>
  <c r="AH9" i="21"/>
  <c r="AC31" i="20"/>
  <c r="W25" i="4"/>
  <c r="W27" i="4" s="1"/>
  <c r="AC31" i="18"/>
  <c r="AC31" i="4"/>
  <c r="Q9" i="19"/>
  <c r="AE9" i="27"/>
  <c r="O8" i="19"/>
  <c r="K8" i="18"/>
  <c r="N8" i="18" s="1"/>
  <c r="M16" i="31"/>
  <c r="K17" i="31"/>
  <c r="M15" i="31"/>
  <c r="M11" i="31"/>
  <c r="L17" i="31"/>
  <c r="M10" i="31"/>
  <c r="O8" i="18"/>
  <c r="O8" i="21"/>
  <c r="K8" i="4"/>
  <c r="D8" i="25"/>
  <c r="O8" i="20"/>
  <c r="O8" i="4"/>
  <c r="AH8" i="20"/>
  <c r="AE31" i="19"/>
  <c r="AB31" i="27"/>
  <c r="AJ31" i="19" s="1"/>
  <c r="W19" i="4"/>
  <c r="V23" i="27"/>
  <c r="J70" i="4"/>
  <c r="J70" i="25" s="1"/>
  <c r="L70" i="20"/>
  <c r="M70" i="20"/>
  <c r="E70" i="20"/>
  <c r="F70" i="20" s="1"/>
  <c r="G70" i="20" s="1"/>
  <c r="H70" i="20" s="1"/>
  <c r="I70" i="20" s="1"/>
  <c r="J70" i="20" s="1"/>
  <c r="J51" i="25"/>
  <c r="P51" i="19"/>
  <c r="P51" i="4"/>
  <c r="W134" i="4"/>
  <c r="AD134" i="4"/>
  <c r="J146" i="20"/>
  <c r="J147" i="20" s="1"/>
  <c r="P51" i="18"/>
  <c r="P51" i="21"/>
  <c r="L25" i="21"/>
  <c r="L81" i="25"/>
  <c r="J138" i="20"/>
  <c r="F31" i="25"/>
  <c r="J31" i="4"/>
  <c r="F86" i="4"/>
  <c r="J86" i="4" s="1"/>
  <c r="J86" i="25" s="1"/>
  <c r="C35" i="23"/>
  <c r="H35" i="23" s="1"/>
  <c r="N116" i="20"/>
  <c r="N116" i="25" s="1"/>
  <c r="K116" i="25"/>
  <c r="A96" i="20"/>
  <c r="AC133" i="4"/>
  <c r="Q21" i="4"/>
  <c r="N21" i="18"/>
  <c r="Q21" i="18"/>
  <c r="K107" i="25"/>
  <c r="N107" i="21"/>
  <c r="N107" i="25" s="1"/>
  <c r="J146" i="19"/>
  <c r="P12" i="21"/>
  <c r="N33" i="18"/>
  <c r="Q9" i="21"/>
  <c r="N9" i="19"/>
  <c r="N9" i="25" s="1"/>
  <c r="K9" i="25"/>
  <c r="Q9" i="18"/>
  <c r="Q9" i="20"/>
  <c r="K109" i="18"/>
  <c r="N106" i="18"/>
  <c r="AB149" i="4"/>
  <c r="L67" i="20"/>
  <c r="L80" i="20" s="1"/>
  <c r="F67" i="20"/>
  <c r="I67" i="20"/>
  <c r="G67" i="20"/>
  <c r="E67" i="20"/>
  <c r="H67" i="20"/>
  <c r="M67" i="20"/>
  <c r="M80" i="20" s="1"/>
  <c r="Q50" i="18"/>
  <c r="Q50" i="4"/>
  <c r="D65" i="23"/>
  <c r="H65" i="23" s="1"/>
  <c r="Q20" i="19"/>
  <c r="D12" i="23"/>
  <c r="X132" i="4"/>
  <c r="J31" i="19"/>
  <c r="K31" i="19" s="1"/>
  <c r="N31" i="19" s="1"/>
  <c r="G31" i="25"/>
  <c r="G86" i="19"/>
  <c r="J86" i="19" s="1"/>
  <c r="K86" i="19" s="1"/>
  <c r="N86" i="19" s="1"/>
  <c r="E45" i="23"/>
  <c r="H45" i="23" s="1"/>
  <c r="D29" i="23"/>
  <c r="H29" i="23" s="1"/>
  <c r="J52" i="18"/>
  <c r="I86" i="18"/>
  <c r="J86" i="18" s="1"/>
  <c r="P30" i="4"/>
  <c r="M25" i="19"/>
  <c r="M82" i="19"/>
  <c r="K87" i="18"/>
  <c r="L25" i="19"/>
  <c r="L82" i="19"/>
  <c r="J155" i="21"/>
  <c r="X130" i="4"/>
  <c r="J134" i="21"/>
  <c r="J135" i="21" s="1"/>
  <c r="N114" i="25"/>
  <c r="E23" i="21"/>
  <c r="M69" i="18"/>
  <c r="E69" i="18"/>
  <c r="F69" i="18" s="1"/>
  <c r="G69" i="18" s="1"/>
  <c r="H69" i="18" s="1"/>
  <c r="I69" i="18" s="1"/>
  <c r="J69" i="18" s="1"/>
  <c r="H30" i="23"/>
  <c r="I52" i="4"/>
  <c r="I51" i="25"/>
  <c r="N51" i="20"/>
  <c r="K46" i="25"/>
  <c r="Q15" i="20"/>
  <c r="AD131" i="4"/>
  <c r="H68" i="19"/>
  <c r="C59" i="23"/>
  <c r="H59" i="23" s="1"/>
  <c r="I68" i="19"/>
  <c r="K88" i="18"/>
  <c r="J134" i="19"/>
  <c r="V130" i="4"/>
  <c r="V149" i="4" s="1"/>
  <c r="K127" i="4"/>
  <c r="W135" i="4"/>
  <c r="P48" i="19"/>
  <c r="K87" i="19"/>
  <c r="N87" i="19" s="1"/>
  <c r="AH16" i="4"/>
  <c r="N108" i="25"/>
  <c r="AH45" i="4"/>
  <c r="AE32" i="4"/>
  <c r="G91" i="27" a="1"/>
  <c r="G91" i="27" s="1"/>
  <c r="G62" i="27" s="1"/>
  <c r="AC42" i="27"/>
  <c r="AJ42" i="20" s="1"/>
  <c r="Z31" i="27"/>
  <c r="AJ31" i="4" s="1"/>
  <c r="I271" i="29"/>
  <c r="H23" i="27" a="1"/>
  <c r="H23" i="27" s="1"/>
  <c r="AA54" i="27"/>
  <c r="AJ54" i="18" s="1"/>
  <c r="K139" i="18"/>
  <c r="K160" i="18" s="1"/>
  <c r="K48" i="18" s="1"/>
  <c r="AH24" i="21"/>
  <c r="K142" i="21"/>
  <c r="N142" i="21"/>
  <c r="K102" i="21"/>
  <c r="AE54" i="18"/>
  <c r="AF32" i="20"/>
  <c r="H68" i="23"/>
  <c r="AH46" i="19"/>
  <c r="AH54" i="19" s="1"/>
  <c r="AD54" i="18"/>
  <c r="D87" i="27"/>
  <c r="D12" i="27"/>
  <c r="I109" i="27" a="1"/>
  <c r="I109" i="27" s="1"/>
  <c r="R15" i="27"/>
  <c r="AH16" i="20"/>
  <c r="K95" i="21"/>
  <c r="AH16" i="21"/>
  <c r="AF54" i="18"/>
  <c r="AC31" i="21"/>
  <c r="AD54" i="21"/>
  <c r="E23" i="27" a="1"/>
  <c r="E23" i="27" s="1"/>
  <c r="D23" i="18" s="1"/>
  <c r="K23" i="18" s="1"/>
  <c r="N23" i="18" s="1"/>
  <c r="AF54" i="19"/>
  <c r="AH53" i="18"/>
  <c r="M12" i="31"/>
  <c r="I36" i="27" a="1"/>
  <c r="I36" i="27" s="1"/>
  <c r="D36" i="4"/>
  <c r="D30" i="27"/>
  <c r="I116" i="27" a="1"/>
  <c r="I116" i="27" s="1"/>
  <c r="D51" i="27"/>
  <c r="D52" i="27" s="1" a="1"/>
  <c r="D52" i="27" s="1"/>
  <c r="D127" i="4"/>
  <c r="F68" i="4"/>
  <c r="F68" i="25" s="1"/>
  <c r="G68" i="4"/>
  <c r="G68" i="25" s="1"/>
  <c r="H68" i="4"/>
  <c r="H68" i="25" s="1"/>
  <c r="I68" i="4"/>
  <c r="I68" i="25" s="1"/>
  <c r="I128" i="27" a="1"/>
  <c r="I128" i="27" s="1"/>
  <c r="O34" i="4"/>
  <c r="N139" i="21"/>
  <c r="K139" i="21"/>
  <c r="AE19" i="27"/>
  <c r="AE32" i="27" s="1"/>
  <c r="Q15" i="27"/>
  <c r="U19" i="27"/>
  <c r="S27" i="27"/>
  <c r="R23" i="27"/>
  <c r="V10" i="27"/>
  <c r="T131" i="27"/>
  <c r="T132" i="27"/>
  <c r="T133" i="27"/>
  <c r="T134" i="27"/>
  <c r="T135" i="27"/>
  <c r="T136" i="27"/>
  <c r="T137" i="27"/>
  <c r="T138" i="27"/>
  <c r="T139" i="27"/>
  <c r="T140" i="27"/>
  <c r="U10" i="27"/>
  <c r="S19" i="27"/>
  <c r="R27" i="27"/>
  <c r="Q23" i="27"/>
  <c r="T10" i="27"/>
  <c r="V15" i="27"/>
  <c r="R19" i="27"/>
  <c r="S10" i="27"/>
  <c r="U15" i="27"/>
  <c r="Q19" i="27"/>
  <c r="F79" i="27" s="1"/>
  <c r="R10" i="27"/>
  <c r="T15" i="27"/>
  <c r="Q10" i="27"/>
  <c r="S15" i="27"/>
  <c r="H79" i="27"/>
  <c r="D13" i="21"/>
  <c r="AE8" i="27"/>
  <c r="AJ8" i="4"/>
  <c r="AH36" i="18" l="1"/>
  <c r="AH36" i="4"/>
  <c r="AE54" i="27"/>
  <c r="I79" i="4"/>
  <c r="N47" i="19"/>
  <c r="Q47" i="21"/>
  <c r="Q47" i="18"/>
  <c r="Q47" i="4"/>
  <c r="K47" i="25"/>
  <c r="Q47" i="19"/>
  <c r="Q47" i="20"/>
  <c r="X21" i="18"/>
  <c r="X25" i="18"/>
  <c r="X10" i="4"/>
  <c r="AA10" i="4" s="1"/>
  <c r="E78" i="4" s="1"/>
  <c r="K48" i="20"/>
  <c r="N48" i="20" s="1"/>
  <c r="O48" i="4"/>
  <c r="O48" i="21"/>
  <c r="O48" i="20"/>
  <c r="D48" i="25"/>
  <c r="O48" i="18"/>
  <c r="O48" i="19"/>
  <c r="Q35" i="21"/>
  <c r="AA23" i="4"/>
  <c r="H78" i="4" s="1"/>
  <c r="N47" i="25"/>
  <c r="O12" i="4"/>
  <c r="O12" i="19"/>
  <c r="O12" i="20"/>
  <c r="D70" i="21"/>
  <c r="H70" i="18"/>
  <c r="AH32" i="18"/>
  <c r="G52" i="27" a="1"/>
  <c r="G52" i="27" s="1"/>
  <c r="Q35" i="4"/>
  <c r="D145" i="27"/>
  <c r="D144" i="4" s="1"/>
  <c r="D143" i="4"/>
  <c r="K52" i="18"/>
  <c r="N52" i="18" s="1"/>
  <c r="C77" i="23"/>
  <c r="D52" i="18"/>
  <c r="D14" i="23" s="1"/>
  <c r="I114" i="29"/>
  <c r="D52" i="21"/>
  <c r="I305" i="29"/>
  <c r="N101" i="4"/>
  <c r="N101" i="25" s="1"/>
  <c r="K101" i="25"/>
  <c r="Q35" i="18"/>
  <c r="N50" i="4"/>
  <c r="N50" i="25" s="1"/>
  <c r="Q50" i="19"/>
  <c r="Q50" i="20"/>
  <c r="K50" i="25"/>
  <c r="Q50" i="21"/>
  <c r="D116" i="25"/>
  <c r="L26" i="21"/>
  <c r="D13" i="4"/>
  <c r="W25" i="18"/>
  <c r="H31" i="27" a="1"/>
  <c r="H31" i="27" s="1"/>
  <c r="D30" i="21"/>
  <c r="K30" i="21" s="1"/>
  <c r="N30" i="21" s="1"/>
  <c r="Y17" i="18"/>
  <c r="N100" i="20"/>
  <c r="N109" i="20" s="1"/>
  <c r="K109" i="20"/>
  <c r="K12" i="20" s="1"/>
  <c r="K35" i="25"/>
  <c r="E31" i="27" a="1"/>
  <c r="E31" i="27" s="1"/>
  <c r="D30" i="18"/>
  <c r="K30" i="18" s="1"/>
  <c r="N30" i="18" s="1"/>
  <c r="E12" i="23"/>
  <c r="H12" i="23" s="1"/>
  <c r="D42" i="25"/>
  <c r="O42" i="20"/>
  <c r="O42" i="18"/>
  <c r="O42" i="19"/>
  <c r="K42" i="19"/>
  <c r="Q42" i="19" s="1"/>
  <c r="O42" i="21"/>
  <c r="F12" i="23"/>
  <c r="K42" i="20"/>
  <c r="N35" i="25"/>
  <c r="N103" i="4"/>
  <c r="N103" i="25" s="1"/>
  <c r="K103" i="25"/>
  <c r="G12" i="23"/>
  <c r="K42" i="21"/>
  <c r="N42" i="21" s="1"/>
  <c r="N38" i="4"/>
  <c r="Q38" i="4"/>
  <c r="Q38" i="20"/>
  <c r="Q38" i="18"/>
  <c r="N41" i="20"/>
  <c r="N41" i="25" s="1"/>
  <c r="K41" i="25"/>
  <c r="Q41" i="4"/>
  <c r="Q41" i="19"/>
  <c r="Q41" i="18"/>
  <c r="Q41" i="20"/>
  <c r="Q41" i="21"/>
  <c r="A11" i="19"/>
  <c r="A11" i="20" s="1"/>
  <c r="A11" i="21" s="1"/>
  <c r="U8" i="18"/>
  <c r="N15" i="20"/>
  <c r="N15" i="25" s="1"/>
  <c r="Q15" i="21"/>
  <c r="Q15" i="4"/>
  <c r="Q15" i="18"/>
  <c r="N111" i="18"/>
  <c r="N111" i="25" s="1"/>
  <c r="K111" i="25"/>
  <c r="N21" i="25"/>
  <c r="N38" i="25"/>
  <c r="N118" i="20"/>
  <c r="N118" i="25" s="1"/>
  <c r="K118" i="25"/>
  <c r="N21" i="19"/>
  <c r="K21" i="25"/>
  <c r="Q21" i="20"/>
  <c r="Q21" i="19"/>
  <c r="AH42" i="19"/>
  <c r="F13" i="27" a="1"/>
  <c r="F13" i="27" s="1"/>
  <c r="D12" i="19"/>
  <c r="O12" i="18" s="1"/>
  <c r="I142" i="29"/>
  <c r="Z19" i="4"/>
  <c r="G79" i="4" s="1"/>
  <c r="N100" i="19"/>
  <c r="N100" i="25" s="1"/>
  <c r="K100" i="25"/>
  <c r="A9" i="20"/>
  <c r="Y17" i="19"/>
  <c r="U25" i="19"/>
  <c r="Z25" i="19"/>
  <c r="X13" i="19"/>
  <c r="V25" i="19"/>
  <c r="X21" i="19"/>
  <c r="W21" i="19"/>
  <c r="V17" i="19"/>
  <c r="Y13" i="19"/>
  <c r="X17" i="19"/>
  <c r="Z21" i="19"/>
  <c r="Y8" i="19"/>
  <c r="W17" i="19"/>
  <c r="Z13" i="19"/>
  <c r="V21" i="19"/>
  <c r="AH54" i="4"/>
  <c r="AA27" i="4"/>
  <c r="I78" i="4" s="1"/>
  <c r="I80" i="4" s="1"/>
  <c r="N106" i="4"/>
  <c r="N109" i="4" s="1"/>
  <c r="K106" i="25"/>
  <c r="N112" i="18"/>
  <c r="N112" i="25" s="1"/>
  <c r="K112" i="25"/>
  <c r="N11" i="19"/>
  <c r="N11" i="25" s="1"/>
  <c r="Q11" i="21"/>
  <c r="Q11" i="20"/>
  <c r="Q11" i="4"/>
  <c r="Q11" i="19"/>
  <c r="Q11" i="18"/>
  <c r="K11" i="25"/>
  <c r="Q42" i="20"/>
  <c r="N42" i="18"/>
  <c r="M63" i="18"/>
  <c r="D98" i="23" s="1"/>
  <c r="M55" i="18"/>
  <c r="A100" i="19"/>
  <c r="V22" i="18"/>
  <c r="V23" i="18" s="1"/>
  <c r="AA23" i="18" s="1"/>
  <c r="H78" i="18" s="1"/>
  <c r="V26" i="18"/>
  <c r="V27" i="18" s="1"/>
  <c r="U18" i="18"/>
  <c r="U19" i="18" s="1"/>
  <c r="X22" i="18"/>
  <c r="X23" i="18" s="1"/>
  <c r="Y9" i="18"/>
  <c r="Y10" i="18" s="1"/>
  <c r="V14" i="18"/>
  <c r="V15" i="18" s="1"/>
  <c r="W9" i="18"/>
  <c r="W10" i="18" s="1"/>
  <c r="Z9" i="18"/>
  <c r="Z10" i="18" s="1"/>
  <c r="U26" i="18"/>
  <c r="U27" i="18" s="1"/>
  <c r="Y14" i="18"/>
  <c r="Y15" i="18" s="1"/>
  <c r="W18" i="18"/>
  <c r="W19" i="18" s="1"/>
  <c r="Z22" i="18"/>
  <c r="Z23" i="18" s="1"/>
  <c r="Z18" i="18"/>
  <c r="Z19" i="18" s="1"/>
  <c r="Y18" i="18"/>
  <c r="Y19" i="18" s="1"/>
  <c r="X26" i="18"/>
  <c r="X27" i="18" s="1"/>
  <c r="X9" i="18"/>
  <c r="X10" i="18" s="1"/>
  <c r="AA10" i="18" s="1"/>
  <c r="E78" i="18" s="1"/>
  <c r="X18" i="18"/>
  <c r="X19" i="18" s="1"/>
  <c r="U9" i="18"/>
  <c r="U10" i="18" s="1"/>
  <c r="Y26" i="18"/>
  <c r="Y27" i="18" s="1"/>
  <c r="Z14" i="18"/>
  <c r="Z15" i="18" s="1"/>
  <c r="W22" i="18"/>
  <c r="W23" i="18" s="1"/>
  <c r="Z26" i="18"/>
  <c r="Z27" i="18" s="1"/>
  <c r="V9" i="18"/>
  <c r="V10" i="18" s="1"/>
  <c r="U22" i="18"/>
  <c r="U23" i="18" s="1"/>
  <c r="X14" i="18"/>
  <c r="X15" i="18" s="1"/>
  <c r="V18" i="18"/>
  <c r="V19" i="18" s="1"/>
  <c r="Y22" i="18"/>
  <c r="U14" i="18"/>
  <c r="U15" i="18" s="1"/>
  <c r="N121" i="18"/>
  <c r="N121" i="25" s="1"/>
  <c r="K121" i="25"/>
  <c r="W15" i="18"/>
  <c r="W26" i="18"/>
  <c r="W27" i="18" s="1"/>
  <c r="M53" i="4"/>
  <c r="C90" i="23"/>
  <c r="N94" i="19"/>
  <c r="K94" i="25"/>
  <c r="K109" i="19"/>
  <c r="K12" i="19" s="1"/>
  <c r="N19" i="18"/>
  <c r="N19" i="25" s="1"/>
  <c r="K19" i="25"/>
  <c r="Q19" i="20"/>
  <c r="Q19" i="18"/>
  <c r="Q19" i="4"/>
  <c r="Q19" i="21"/>
  <c r="Q19" i="19"/>
  <c r="N119" i="20"/>
  <c r="N127" i="20" s="1"/>
  <c r="K119" i="25"/>
  <c r="K127" i="20"/>
  <c r="Y23" i="18"/>
  <c r="AH54" i="21"/>
  <c r="N122" i="19"/>
  <c r="K127" i="19"/>
  <c r="N46" i="18"/>
  <c r="N46" i="25" s="1"/>
  <c r="Q46" i="18"/>
  <c r="Q46" i="21"/>
  <c r="Q46" i="20"/>
  <c r="Q46" i="4"/>
  <c r="N126" i="21"/>
  <c r="N127" i="21" s="1"/>
  <c r="K127" i="21"/>
  <c r="N127" i="18"/>
  <c r="L55" i="4"/>
  <c r="L63" i="4"/>
  <c r="C85" i="23" s="1"/>
  <c r="Q33" i="18"/>
  <c r="Q33" i="20"/>
  <c r="Q33" i="4"/>
  <c r="N33" i="25"/>
  <c r="Q33" i="19"/>
  <c r="K33" i="25"/>
  <c r="Q33" i="21"/>
  <c r="Q44" i="4"/>
  <c r="Q44" i="19"/>
  <c r="Q44" i="21"/>
  <c r="K44" i="25"/>
  <c r="E14" i="23"/>
  <c r="K52" i="19"/>
  <c r="N52" i="19" s="1"/>
  <c r="J79" i="4"/>
  <c r="Q44" i="18"/>
  <c r="N44" i="25"/>
  <c r="Q44" i="20"/>
  <c r="W23" i="27"/>
  <c r="G78" i="27" s="1"/>
  <c r="F80" i="4"/>
  <c r="F24" i="4" s="1"/>
  <c r="G79" i="27"/>
  <c r="D79" i="20" s="1"/>
  <c r="G79" i="18"/>
  <c r="G81" i="18" s="1"/>
  <c r="G25" i="18" s="1"/>
  <c r="G54" i="27"/>
  <c r="G56" i="27" s="1"/>
  <c r="D56" i="20" s="1"/>
  <c r="D91" i="20"/>
  <c r="W19" i="27"/>
  <c r="F78" i="27" s="1"/>
  <c r="D78" i="19" s="1"/>
  <c r="E79" i="27"/>
  <c r="D79" i="18" s="1"/>
  <c r="M17" i="31"/>
  <c r="N8" i="4"/>
  <c r="N8" i="25" s="1"/>
  <c r="Q8" i="20"/>
  <c r="Q8" i="21"/>
  <c r="Q8" i="19"/>
  <c r="K8" i="25"/>
  <c r="Q8" i="4"/>
  <c r="K13" i="4"/>
  <c r="N13" i="4" s="1"/>
  <c r="Q8" i="18"/>
  <c r="H80" i="4"/>
  <c r="H24" i="4" s="1"/>
  <c r="W27" i="27"/>
  <c r="H78" i="27" s="1"/>
  <c r="H80" i="27" s="1"/>
  <c r="W10" i="27"/>
  <c r="D78" i="27" s="1"/>
  <c r="N48" i="18"/>
  <c r="N48" i="25" s="1"/>
  <c r="Q48" i="19"/>
  <c r="Q48" i="4"/>
  <c r="K48" i="25"/>
  <c r="Q48" i="21"/>
  <c r="Q48" i="20"/>
  <c r="Q48" i="18"/>
  <c r="I30" i="27" a="1"/>
  <c r="I30" i="27" s="1"/>
  <c r="D31" i="27" a="1"/>
  <c r="D31" i="27" s="1"/>
  <c r="D30" i="4"/>
  <c r="E150" i="27"/>
  <c r="O137" i="27"/>
  <c r="U137" i="27"/>
  <c r="W137" i="27" s="1"/>
  <c r="K160" i="21"/>
  <c r="W15" i="27"/>
  <c r="E78" i="27" s="1"/>
  <c r="I52" i="25"/>
  <c r="C69" i="23"/>
  <c r="H69" i="23" s="1"/>
  <c r="J52" i="4"/>
  <c r="A96" i="21"/>
  <c r="L82" i="20"/>
  <c r="L82" i="25" s="1"/>
  <c r="L24" i="20"/>
  <c r="L80" i="25"/>
  <c r="N109" i="18"/>
  <c r="X134" i="4"/>
  <c r="J146" i="21"/>
  <c r="J147" i="21" s="1"/>
  <c r="D79" i="27"/>
  <c r="O135" i="27"/>
  <c r="E144" i="27"/>
  <c r="U135" i="27"/>
  <c r="W135" i="27" s="1"/>
  <c r="C11" i="23"/>
  <c r="H11" i="23" s="1"/>
  <c r="O36" i="18"/>
  <c r="O36" i="21"/>
  <c r="O36" i="20"/>
  <c r="D36" i="25"/>
  <c r="K36" i="4"/>
  <c r="O36" i="19"/>
  <c r="O36" i="4"/>
  <c r="I12" i="27" a="1"/>
  <c r="I12" i="27" s="1"/>
  <c r="D13" i="27" a="1"/>
  <c r="D13" i="27" s="1"/>
  <c r="I15" i="29"/>
  <c r="I333" i="29" s="1"/>
  <c r="B15" i="29"/>
  <c r="J137" i="21"/>
  <c r="X131" i="4"/>
  <c r="N87" i="18"/>
  <c r="K12" i="18"/>
  <c r="O134" i="27"/>
  <c r="E141" i="27"/>
  <c r="U134" i="27"/>
  <c r="W134" i="27" s="1"/>
  <c r="X134" i="27" s="1"/>
  <c r="I51" i="27" a="1"/>
  <c r="I51" i="27" s="1"/>
  <c r="D51" i="4"/>
  <c r="H81" i="4"/>
  <c r="M24" i="20"/>
  <c r="M82" i="20"/>
  <c r="M82" i="25" s="1"/>
  <c r="M80" i="25"/>
  <c r="G81" i="4"/>
  <c r="I81" i="4"/>
  <c r="I82" i="4" s="1"/>
  <c r="AD133" i="4"/>
  <c r="J143" i="20"/>
  <c r="W133" i="4"/>
  <c r="W149" i="4" s="1"/>
  <c r="AC149" i="4"/>
  <c r="G77" i="23"/>
  <c r="L53" i="21"/>
  <c r="AH31" i="4"/>
  <c r="AH32" i="4"/>
  <c r="E138" i="27"/>
  <c r="U133" i="27"/>
  <c r="O133" i="27"/>
  <c r="J135" i="19"/>
  <c r="J135" i="25" s="1"/>
  <c r="J134" i="25"/>
  <c r="J23" i="21"/>
  <c r="E23" i="25"/>
  <c r="J156" i="21"/>
  <c r="J156" i="25" s="1"/>
  <c r="J155" i="25"/>
  <c r="AE31" i="27"/>
  <c r="O132" i="27"/>
  <c r="E135" i="27"/>
  <c r="U132" i="27"/>
  <c r="AH32" i="21"/>
  <c r="N88" i="18"/>
  <c r="N88" i="25" s="1"/>
  <c r="K88" i="25"/>
  <c r="AH31" i="21"/>
  <c r="M26" i="19"/>
  <c r="M25" i="25"/>
  <c r="J147" i="19"/>
  <c r="J147" i="25" s="1"/>
  <c r="I24" i="4"/>
  <c r="P31" i="21"/>
  <c r="P31" i="4"/>
  <c r="P31" i="18"/>
  <c r="J31" i="25"/>
  <c r="P31" i="19"/>
  <c r="P31" i="20"/>
  <c r="O136" i="27"/>
  <c r="E147" i="27"/>
  <c r="U136" i="27"/>
  <c r="O140" i="27"/>
  <c r="E159" i="27"/>
  <c r="U140" i="27"/>
  <c r="W140" i="27" s="1"/>
  <c r="X140" i="27" s="1"/>
  <c r="E91" i="27" a="1"/>
  <c r="E91" i="27" s="1"/>
  <c r="D91" i="18" s="1"/>
  <c r="E156" i="27"/>
  <c r="U139" i="27"/>
  <c r="W139" i="27" s="1"/>
  <c r="O139" i="27"/>
  <c r="E132" i="27"/>
  <c r="U131" i="27"/>
  <c r="O131" i="27"/>
  <c r="T151" i="27"/>
  <c r="N95" i="21"/>
  <c r="K95" i="25"/>
  <c r="K109" i="21"/>
  <c r="K12" i="21" s="1"/>
  <c r="I87" i="27" a="1"/>
  <c r="I87" i="27" s="1"/>
  <c r="D87" i="4"/>
  <c r="D87" i="25" s="1"/>
  <c r="F81" i="4"/>
  <c r="L26" i="19"/>
  <c r="L25" i="25"/>
  <c r="I88" i="29"/>
  <c r="E153" i="27"/>
  <c r="U138" i="27"/>
  <c r="O138" i="27"/>
  <c r="I52" i="27" a="1"/>
  <c r="I52" i="27" s="1"/>
  <c r="D52" i="4"/>
  <c r="I50" i="29"/>
  <c r="AH31" i="20"/>
  <c r="AH32" i="20"/>
  <c r="N102" i="21"/>
  <c r="N102" i="25" s="1"/>
  <c r="K102" i="25"/>
  <c r="H91" i="27" a="1"/>
  <c r="H91" i="27" s="1"/>
  <c r="I279" i="29"/>
  <c r="D23" i="21"/>
  <c r="K23" i="21" s="1"/>
  <c r="N23" i="21" s="1"/>
  <c r="F81" i="27"/>
  <c r="D79" i="19"/>
  <c r="I245" i="29"/>
  <c r="D62" i="20"/>
  <c r="H81" i="27"/>
  <c r="D79" i="21"/>
  <c r="E80" i="4" l="1"/>
  <c r="E82" i="4" s="1"/>
  <c r="E80" i="18"/>
  <c r="E24" i="18" s="1"/>
  <c r="N42" i="20"/>
  <c r="K87" i="20"/>
  <c r="H86" i="27"/>
  <c r="D86" i="21" s="1"/>
  <c r="K86" i="21" s="1"/>
  <c r="N86" i="21" s="1"/>
  <c r="I287" i="29"/>
  <c r="D31" i="21"/>
  <c r="G14" i="23"/>
  <c r="K52" i="21"/>
  <c r="N52" i="21" s="1"/>
  <c r="I241" i="29"/>
  <c r="D52" i="20"/>
  <c r="N42" i="25"/>
  <c r="Q42" i="18"/>
  <c r="Z8" i="19"/>
  <c r="W8" i="19"/>
  <c r="Y21" i="19"/>
  <c r="Y23" i="19" s="1"/>
  <c r="D12" i="25"/>
  <c r="W132" i="27"/>
  <c r="X132" i="27" s="1"/>
  <c r="K127" i="25"/>
  <c r="N106" i="25"/>
  <c r="AA19" i="18"/>
  <c r="G78" i="18" s="1"/>
  <c r="E79" i="18"/>
  <c r="E81" i="18" s="1"/>
  <c r="E25" i="18" s="1"/>
  <c r="AA15" i="18"/>
  <c r="F78" i="18" s="1"/>
  <c r="W13" i="19"/>
  <c r="X8" i="19"/>
  <c r="X10" i="19" s="1"/>
  <c r="U17" i="19"/>
  <c r="U13" i="19"/>
  <c r="E86" i="27"/>
  <c r="D86" i="18" s="1"/>
  <c r="D31" i="18"/>
  <c r="I96" i="29"/>
  <c r="N42" i="19"/>
  <c r="K42" i="25"/>
  <c r="Q42" i="4"/>
  <c r="Q42" i="21"/>
  <c r="M70" i="21"/>
  <c r="L70" i="21"/>
  <c r="E70" i="21"/>
  <c r="F70" i="21" s="1"/>
  <c r="G70" i="21" s="1"/>
  <c r="H70" i="21" s="1"/>
  <c r="I70" i="21" s="1"/>
  <c r="J70" i="21" s="1"/>
  <c r="N12" i="20"/>
  <c r="K13" i="20"/>
  <c r="N13" i="20" s="1"/>
  <c r="I368" i="29"/>
  <c r="X135" i="27"/>
  <c r="N126" i="25"/>
  <c r="AA19" i="4"/>
  <c r="G78" i="4" s="1"/>
  <c r="G80" i="4" s="1"/>
  <c r="G24" i="4" s="1"/>
  <c r="X25" i="19"/>
  <c r="V8" i="19"/>
  <c r="V13" i="19"/>
  <c r="Y25" i="19"/>
  <c r="N143" i="4"/>
  <c r="K143" i="4"/>
  <c r="O12" i="21"/>
  <c r="W25" i="19"/>
  <c r="U8" i="19"/>
  <c r="Z17" i="19"/>
  <c r="U21" i="19"/>
  <c r="F23" i="27" a="1"/>
  <c r="F23" i="27" s="1"/>
  <c r="I143" i="29"/>
  <c r="D13" i="19"/>
  <c r="N144" i="4"/>
  <c r="K144" i="4"/>
  <c r="AA27" i="18"/>
  <c r="I78" i="18" s="1"/>
  <c r="J78" i="18" s="1"/>
  <c r="M55" i="4"/>
  <c r="M63" i="4"/>
  <c r="C98" i="23" s="1"/>
  <c r="I79" i="18"/>
  <c r="I81" i="18" s="1"/>
  <c r="I25" i="18" s="1"/>
  <c r="Y19" i="19"/>
  <c r="H79" i="18"/>
  <c r="H81" i="18" s="1"/>
  <c r="H25" i="18" s="1"/>
  <c r="A100" i="20"/>
  <c r="X18" i="19"/>
  <c r="X19" i="19" s="1"/>
  <c r="U18" i="19"/>
  <c r="U19" i="19" s="1"/>
  <c r="Z18" i="19"/>
  <c r="Z19" i="19" s="1"/>
  <c r="Z26" i="19"/>
  <c r="Z27" i="19" s="1"/>
  <c r="U9" i="19"/>
  <c r="U10" i="19" s="1"/>
  <c r="W9" i="19"/>
  <c r="W10" i="19" s="1"/>
  <c r="Z9" i="19"/>
  <c r="W14" i="19"/>
  <c r="Y22" i="19"/>
  <c r="V14" i="19"/>
  <c r="V15" i="19" s="1"/>
  <c r="Y14" i="19"/>
  <c r="Y15" i="19" s="1"/>
  <c r="X9" i="19"/>
  <c r="W18" i="19"/>
  <c r="W19" i="19" s="1"/>
  <c r="W22" i="19"/>
  <c r="W23" i="19" s="1"/>
  <c r="Z22" i="19"/>
  <c r="Z23" i="19" s="1"/>
  <c r="U26" i="19"/>
  <c r="V9" i="19"/>
  <c r="U14" i="19"/>
  <c r="U15" i="19" s="1"/>
  <c r="V26" i="19"/>
  <c r="V27" i="19" s="1"/>
  <c r="X14" i="19"/>
  <c r="X15" i="19" s="1"/>
  <c r="X22" i="19"/>
  <c r="X23" i="19" s="1"/>
  <c r="V18" i="19"/>
  <c r="V19" i="19" s="1"/>
  <c r="Y18" i="19"/>
  <c r="Y26" i="19"/>
  <c r="U22" i="19"/>
  <c r="U23" i="19" s="1"/>
  <c r="X26" i="19"/>
  <c r="X27" i="19" s="1"/>
  <c r="Y9" i="19"/>
  <c r="Y10" i="19" s="1"/>
  <c r="Z14" i="19"/>
  <c r="Z15" i="19" s="1"/>
  <c r="W26" i="19"/>
  <c r="V22" i="19"/>
  <c r="V23" i="19" s="1"/>
  <c r="Y25" i="20"/>
  <c r="Z25" i="20"/>
  <c r="W17" i="20"/>
  <c r="U8" i="20"/>
  <c r="X8" i="20"/>
  <c r="Y21" i="20"/>
  <c r="W21" i="20"/>
  <c r="X13" i="20"/>
  <c r="Z13" i="20"/>
  <c r="Z17" i="20"/>
  <c r="Y17" i="20"/>
  <c r="U25" i="20"/>
  <c r="W8" i="20"/>
  <c r="Y13" i="20"/>
  <c r="W25" i="20"/>
  <c r="V13" i="20"/>
  <c r="V25" i="20"/>
  <c r="U21" i="20"/>
  <c r="Y8" i="20"/>
  <c r="V17" i="20"/>
  <c r="A9" i="21"/>
  <c r="V8" i="20"/>
  <c r="U13" i="20"/>
  <c r="X17" i="20"/>
  <c r="X21" i="20"/>
  <c r="W13" i="20"/>
  <c r="X25" i="20"/>
  <c r="U17" i="20"/>
  <c r="V21" i="20"/>
  <c r="Z21" i="20"/>
  <c r="Z8" i="20"/>
  <c r="W27" i="19"/>
  <c r="Z10" i="19"/>
  <c r="K109" i="25"/>
  <c r="N12" i="19"/>
  <c r="K13" i="19"/>
  <c r="N13" i="19" s="1"/>
  <c r="U27" i="19"/>
  <c r="N127" i="19"/>
  <c r="N127" i="25" s="1"/>
  <c r="N122" i="25"/>
  <c r="F79" i="18"/>
  <c r="J79" i="18" s="1"/>
  <c r="K79" i="18" s="1"/>
  <c r="N79" i="18" s="1"/>
  <c r="N94" i="25"/>
  <c r="N109" i="19"/>
  <c r="N119" i="25"/>
  <c r="V10" i="19"/>
  <c r="E24" i="4"/>
  <c r="E90" i="4" s="1"/>
  <c r="G81" i="27"/>
  <c r="D81" i="20" s="1"/>
  <c r="G80" i="27"/>
  <c r="D54" i="20"/>
  <c r="J56" i="20" s="1"/>
  <c r="K56" i="20" s="1"/>
  <c r="N56" i="20" s="1"/>
  <c r="G80" i="18"/>
  <c r="F80" i="27"/>
  <c r="F24" i="27" s="1"/>
  <c r="E54" i="27"/>
  <c r="E62" i="27"/>
  <c r="I118" i="29" s="1"/>
  <c r="E81" i="27"/>
  <c r="D81" i="18" s="1"/>
  <c r="I79" i="27" a="1"/>
  <c r="I79" i="27" s="1"/>
  <c r="D81" i="27"/>
  <c r="D25" i="27" s="1"/>
  <c r="D78" i="18"/>
  <c r="E80" i="27"/>
  <c r="E24" i="27" s="1"/>
  <c r="D78" i="21"/>
  <c r="D80" i="27"/>
  <c r="D78" i="4"/>
  <c r="D79" i="4"/>
  <c r="D79" i="25" s="1"/>
  <c r="Q139" i="27"/>
  <c r="G156" i="27"/>
  <c r="Q137" i="27"/>
  <c r="G150" i="27"/>
  <c r="H144" i="27"/>
  <c r="R135" i="27"/>
  <c r="D155" i="18"/>
  <c r="K155" i="18" s="1"/>
  <c r="N155" i="18" s="1"/>
  <c r="E157" i="27"/>
  <c r="D156" i="18" s="1"/>
  <c r="K156" i="18" s="1"/>
  <c r="N156" i="18" s="1"/>
  <c r="J80" i="4"/>
  <c r="M26" i="20"/>
  <c r="M24" i="25"/>
  <c r="L53" i="19"/>
  <c r="E77" i="23"/>
  <c r="O151" i="27"/>
  <c r="E89" i="27" s="1"/>
  <c r="X139" i="27"/>
  <c r="Q140" i="27"/>
  <c r="G159" i="27"/>
  <c r="J146" i="25"/>
  <c r="Q132" i="27"/>
  <c r="G135" i="27"/>
  <c r="J143" i="21"/>
  <c r="J144" i="21" s="1"/>
  <c r="X133" i="4"/>
  <c r="X149" i="4" s="1"/>
  <c r="H25" i="4"/>
  <c r="H82" i="4"/>
  <c r="G141" i="27"/>
  <c r="Q134" i="27"/>
  <c r="L26" i="20"/>
  <c r="L24" i="25"/>
  <c r="R140" i="27"/>
  <c r="H159" i="27"/>
  <c r="P133" i="27"/>
  <c r="F138" i="27"/>
  <c r="P52" i="19"/>
  <c r="P52" i="20"/>
  <c r="P52" i="18"/>
  <c r="P52" i="4"/>
  <c r="P52" i="21"/>
  <c r="J52" i="25"/>
  <c r="D149" i="18"/>
  <c r="K149" i="18" s="1"/>
  <c r="N149" i="18" s="1"/>
  <c r="E151" i="27"/>
  <c r="D150" i="18" s="1"/>
  <c r="K150" i="18" s="1"/>
  <c r="N150" i="18" s="1"/>
  <c r="F25" i="4"/>
  <c r="F82" i="4"/>
  <c r="J81" i="4"/>
  <c r="D78" i="20"/>
  <c r="P138" i="27"/>
  <c r="F153" i="27"/>
  <c r="E133" i="27"/>
  <c r="D132" i="18" s="1"/>
  <c r="K132" i="18" s="1"/>
  <c r="N132" i="18" s="1"/>
  <c r="D131" i="18"/>
  <c r="K131" i="18" s="1"/>
  <c r="N131" i="18" s="1"/>
  <c r="D146" i="18"/>
  <c r="K146" i="18" s="1"/>
  <c r="N146" i="18" s="1"/>
  <c r="E148" i="27"/>
  <c r="D147" i="18" s="1"/>
  <c r="K147" i="18" s="1"/>
  <c r="N147" i="18" s="1"/>
  <c r="P23" i="4"/>
  <c r="P23" i="21"/>
  <c r="P23" i="18"/>
  <c r="P23" i="19"/>
  <c r="J23" i="25"/>
  <c r="P23" i="20"/>
  <c r="D137" i="18"/>
  <c r="K137" i="18" s="1"/>
  <c r="N137" i="18" s="1"/>
  <c r="E139" i="27"/>
  <c r="D138" i="18" s="1"/>
  <c r="K138" i="18" s="1"/>
  <c r="N138" i="18" s="1"/>
  <c r="O51" i="19"/>
  <c r="O51" i="21"/>
  <c r="O51" i="20"/>
  <c r="O51" i="18"/>
  <c r="O51" i="4"/>
  <c r="K51" i="4"/>
  <c r="D51" i="25"/>
  <c r="X137" i="27"/>
  <c r="P139" i="27"/>
  <c r="F156" i="27"/>
  <c r="P131" i="27"/>
  <c r="F132" i="27"/>
  <c r="U151" i="27"/>
  <c r="I25" i="4"/>
  <c r="I90" i="4" s="1"/>
  <c r="D152" i="18"/>
  <c r="K152" i="18" s="1"/>
  <c r="N152" i="18" s="1"/>
  <c r="E154" i="27"/>
  <c r="D153" i="18" s="1"/>
  <c r="K153" i="18" s="1"/>
  <c r="N153" i="18" s="1"/>
  <c r="E90" i="23"/>
  <c r="M26" i="25"/>
  <c r="M53" i="19"/>
  <c r="L55" i="21"/>
  <c r="L63" i="21"/>
  <c r="G85" i="23" s="1"/>
  <c r="P135" i="27"/>
  <c r="F144" i="27"/>
  <c r="I78" i="27" a="1"/>
  <c r="I78" i="27" s="1"/>
  <c r="D23" i="27" a="1"/>
  <c r="D23" i="27" s="1"/>
  <c r="I13" i="27" a="1"/>
  <c r="I13" i="27" s="1"/>
  <c r="I16" i="29"/>
  <c r="W131" i="27"/>
  <c r="F159" i="27"/>
  <c r="I159" i="27" s="1" a="1"/>
  <c r="I159" i="27" s="1"/>
  <c r="P140" i="27"/>
  <c r="K139" i="25" s="1"/>
  <c r="P132" i="27"/>
  <c r="F135" i="27"/>
  <c r="W133" i="27"/>
  <c r="G25" i="4"/>
  <c r="F141" i="27"/>
  <c r="P134" i="27"/>
  <c r="K133" i="25" s="1"/>
  <c r="AD149" i="4"/>
  <c r="D143" i="18"/>
  <c r="K143" i="18" s="1"/>
  <c r="N143" i="18" s="1"/>
  <c r="E145" i="27"/>
  <c r="D144" i="18" s="1"/>
  <c r="K144" i="18" s="1"/>
  <c r="N144" i="18" s="1"/>
  <c r="E90" i="18"/>
  <c r="E26" i="18"/>
  <c r="P136" i="27"/>
  <c r="F147" i="27"/>
  <c r="N12" i="21"/>
  <c r="K13" i="21"/>
  <c r="N13" i="21" s="1"/>
  <c r="W138" i="27"/>
  <c r="E160" i="27"/>
  <c r="D159" i="18" s="1"/>
  <c r="K159" i="18" s="1"/>
  <c r="N159" i="18" s="1"/>
  <c r="D158" i="18"/>
  <c r="K158" i="18" s="1"/>
  <c r="N158" i="18" s="1"/>
  <c r="W136" i="27"/>
  <c r="D134" i="18"/>
  <c r="K134" i="18" s="1"/>
  <c r="N134" i="18" s="1"/>
  <c r="E136" i="27"/>
  <c r="D135" i="18" s="1"/>
  <c r="K135" i="18" s="1"/>
  <c r="N135" i="18" s="1"/>
  <c r="E142" i="27"/>
  <c r="D141" i="18" s="1"/>
  <c r="K141" i="18" s="1"/>
  <c r="N141" i="18" s="1"/>
  <c r="D140" i="18"/>
  <c r="K140" i="18" s="1"/>
  <c r="N140" i="18" s="1"/>
  <c r="Q36" i="4"/>
  <c r="Q36" i="18"/>
  <c r="Q36" i="20"/>
  <c r="N36" i="4"/>
  <c r="N36" i="25" s="1"/>
  <c r="Q36" i="19"/>
  <c r="K36" i="25"/>
  <c r="Q36" i="21"/>
  <c r="O30" i="18"/>
  <c r="O30" i="21"/>
  <c r="K30" i="4"/>
  <c r="O30" i="4"/>
  <c r="O30" i="19"/>
  <c r="O30" i="20"/>
  <c r="D30" i="25"/>
  <c r="I31" i="27" a="1"/>
  <c r="I31" i="27" s="1"/>
  <c r="D86" i="27"/>
  <c r="D31" i="4"/>
  <c r="I32" i="29"/>
  <c r="I350" i="29" s="1"/>
  <c r="N109" i="21"/>
  <c r="N95" i="25"/>
  <c r="J138" i="21"/>
  <c r="J138" i="25" s="1"/>
  <c r="J137" i="25"/>
  <c r="O52" i="4"/>
  <c r="O52" i="19"/>
  <c r="O52" i="18"/>
  <c r="K52" i="4"/>
  <c r="D52" i="25"/>
  <c r="C14" i="23"/>
  <c r="O52" i="21"/>
  <c r="O52" i="20"/>
  <c r="J144" i="20"/>
  <c r="J144" i="25" s="1"/>
  <c r="J143" i="25"/>
  <c r="H141" i="27"/>
  <c r="R134" i="27"/>
  <c r="Q12" i="4"/>
  <c r="K12" i="25"/>
  <c r="Q12" i="18"/>
  <c r="Q12" i="20"/>
  <c r="Q12" i="21"/>
  <c r="Q12" i="19"/>
  <c r="K13" i="18"/>
  <c r="N12" i="18"/>
  <c r="B79" i="29"/>
  <c r="B142" i="29"/>
  <c r="B270" i="29"/>
  <c r="B333" i="29"/>
  <c r="B206" i="29"/>
  <c r="Q135" i="27"/>
  <c r="G144" i="27"/>
  <c r="I144" i="27" s="1" a="1"/>
  <c r="I144" i="27" s="1"/>
  <c r="P137" i="27"/>
  <c r="K136" i="25" s="1"/>
  <c r="F150" i="27"/>
  <c r="F15" i="23"/>
  <c r="D81" i="19"/>
  <c r="F25" i="27"/>
  <c r="D25" i="19" s="1"/>
  <c r="H54" i="27"/>
  <c r="D91" i="21"/>
  <c r="H62" i="27"/>
  <c r="H25" i="27"/>
  <c r="D25" i="21" s="1"/>
  <c r="D81" i="21"/>
  <c r="H82" i="27"/>
  <c r="D82" i="21" s="1"/>
  <c r="D80" i="21"/>
  <c r="H24" i="27"/>
  <c r="R132" i="27" l="1"/>
  <c r="H135" i="27"/>
  <c r="I135" i="27" a="1"/>
  <c r="I135" i="27" s="1"/>
  <c r="G82" i="4"/>
  <c r="N109" i="25"/>
  <c r="Y27" i="19"/>
  <c r="W15" i="19"/>
  <c r="AA15" i="19" s="1"/>
  <c r="F78" i="19" s="1"/>
  <c r="F80" i="19" s="1"/>
  <c r="I334" i="29"/>
  <c r="E82" i="18"/>
  <c r="H80" i="18"/>
  <c r="D10" i="23"/>
  <c r="K31" i="18"/>
  <c r="AA19" i="19"/>
  <c r="G78" i="19" s="1"/>
  <c r="G80" i="19" s="1"/>
  <c r="N87" i="20"/>
  <c r="N87" i="25" s="1"/>
  <c r="K87" i="25"/>
  <c r="I79" i="19"/>
  <c r="I81" i="19" s="1"/>
  <c r="I25" i="19" s="1"/>
  <c r="F14" i="23"/>
  <c r="H14" i="23" s="1"/>
  <c r="K52" i="20"/>
  <c r="N52" i="20" s="1"/>
  <c r="O13" i="21"/>
  <c r="O13" i="20"/>
  <c r="O13" i="4"/>
  <c r="O13" i="18"/>
  <c r="D13" i="25"/>
  <c r="O13" i="19"/>
  <c r="F91" i="27" a="1"/>
  <c r="F91" i="27" s="1"/>
  <c r="I151" i="29"/>
  <c r="D23" i="19"/>
  <c r="K23" i="19" s="1"/>
  <c r="N23" i="19" s="1"/>
  <c r="J78" i="4"/>
  <c r="K78" i="4" s="1"/>
  <c r="N78" i="4" s="1"/>
  <c r="K78" i="18"/>
  <c r="N78" i="18" s="1"/>
  <c r="G10" i="23"/>
  <c r="K31" i="21"/>
  <c r="N31" i="21" s="1"/>
  <c r="G79" i="19"/>
  <c r="G81" i="19" s="1"/>
  <c r="G25" i="19" s="1"/>
  <c r="AA23" i="19"/>
  <c r="H78" i="19" s="1"/>
  <c r="E79" i="19"/>
  <c r="Y21" i="21"/>
  <c r="W8" i="21"/>
  <c r="Z25" i="21"/>
  <c r="Y25" i="21"/>
  <c r="W13" i="21"/>
  <c r="V17" i="21"/>
  <c r="X8" i="21"/>
  <c r="Z8" i="21"/>
  <c r="W21" i="21"/>
  <c r="V21" i="21"/>
  <c r="W17" i="21"/>
  <c r="V13" i="21"/>
  <c r="X21" i="21"/>
  <c r="Z21" i="21"/>
  <c r="Y13" i="21"/>
  <c r="U17" i="21"/>
  <c r="U8" i="21"/>
  <c r="U21" i="21"/>
  <c r="U25" i="21"/>
  <c r="Y17" i="21"/>
  <c r="Z13" i="21"/>
  <c r="X17" i="21"/>
  <c r="X13" i="21"/>
  <c r="V25" i="21"/>
  <c r="Z17" i="21"/>
  <c r="U13" i="21"/>
  <c r="V8" i="21"/>
  <c r="X25" i="21"/>
  <c r="Y8" i="21"/>
  <c r="W25" i="21"/>
  <c r="AA10" i="19"/>
  <c r="E78" i="19" s="1"/>
  <c r="AA27" i="19"/>
  <c r="I78" i="19" s="1"/>
  <c r="I80" i="19" s="1"/>
  <c r="N12" i="25"/>
  <c r="F79" i="19"/>
  <c r="F81" i="19" s="1"/>
  <c r="H79" i="19"/>
  <c r="H81" i="19" s="1"/>
  <c r="H25" i="19" s="1"/>
  <c r="I80" i="18"/>
  <c r="J80" i="18" s="1"/>
  <c r="A100" i="21"/>
  <c r="X26" i="20"/>
  <c r="X27" i="20" s="1"/>
  <c r="W9" i="20"/>
  <c r="W10" i="20" s="1"/>
  <c r="X18" i="20"/>
  <c r="X19" i="20" s="1"/>
  <c r="W18" i="20"/>
  <c r="W19" i="20" s="1"/>
  <c r="Z22" i="20"/>
  <c r="Z23" i="20" s="1"/>
  <c r="X14" i="20"/>
  <c r="X15" i="20" s="1"/>
  <c r="Z26" i="20"/>
  <c r="Z27" i="20" s="1"/>
  <c r="Y9" i="20"/>
  <c r="Y10" i="20" s="1"/>
  <c r="V22" i="20"/>
  <c r="V23" i="20" s="1"/>
  <c r="Y26" i="20"/>
  <c r="Y27" i="20" s="1"/>
  <c r="U14" i="20"/>
  <c r="U15" i="20" s="1"/>
  <c r="V18" i="20"/>
  <c r="V19" i="20" s="1"/>
  <c r="U18" i="20"/>
  <c r="U19" i="20" s="1"/>
  <c r="X9" i="20"/>
  <c r="X10" i="20" s="1"/>
  <c r="U22" i="20"/>
  <c r="U23" i="20" s="1"/>
  <c r="H79" i="20" s="1"/>
  <c r="H81" i="20" s="1"/>
  <c r="H25" i="20" s="1"/>
  <c r="U9" i="20"/>
  <c r="U10" i="20" s="1"/>
  <c r="Y14" i="20"/>
  <c r="Y15" i="20" s="1"/>
  <c r="Z14" i="20"/>
  <c r="Z15" i="20" s="1"/>
  <c r="V14" i="20"/>
  <c r="V15" i="20" s="1"/>
  <c r="Y22" i="20"/>
  <c r="Y23" i="20" s="1"/>
  <c r="W14" i="20"/>
  <c r="W15" i="20" s="1"/>
  <c r="V26" i="20"/>
  <c r="V27" i="20" s="1"/>
  <c r="V9" i="20"/>
  <c r="V10" i="20" s="1"/>
  <c r="AA10" i="20" s="1"/>
  <c r="E78" i="20" s="1"/>
  <c r="W26" i="20"/>
  <c r="W27" i="20" s="1"/>
  <c r="W22" i="20"/>
  <c r="W23" i="20" s="1"/>
  <c r="Z9" i="20"/>
  <c r="Z10" i="20" s="1"/>
  <c r="Y18" i="20"/>
  <c r="Y19" i="20" s="1"/>
  <c r="U26" i="20"/>
  <c r="U27" i="20" s="1"/>
  <c r="X22" i="20"/>
  <c r="X23" i="20" s="1"/>
  <c r="Z18" i="20"/>
  <c r="Z19" i="20" s="1"/>
  <c r="F81" i="18"/>
  <c r="F80" i="18"/>
  <c r="G82" i="27"/>
  <c r="D82" i="20" s="1"/>
  <c r="G25" i="27"/>
  <c r="D25" i="20" s="1"/>
  <c r="D80" i="20"/>
  <c r="G24" i="27"/>
  <c r="D24" i="20" s="1"/>
  <c r="E26" i="4"/>
  <c r="E53" i="4" s="1"/>
  <c r="E85" i="4" s="1"/>
  <c r="E91" i="4" s="1"/>
  <c r="E56" i="27"/>
  <c r="D56" i="18" s="1"/>
  <c r="D62" i="18"/>
  <c r="D15" i="23" s="1"/>
  <c r="D54" i="18"/>
  <c r="D80" i="18"/>
  <c r="F82" i="27"/>
  <c r="D82" i="19" s="1"/>
  <c r="D80" i="19"/>
  <c r="G24" i="18"/>
  <c r="G82" i="18"/>
  <c r="E25" i="27"/>
  <c r="D25" i="18" s="1"/>
  <c r="F26" i="27" a="1"/>
  <c r="F26" i="27" s="1"/>
  <c r="E82" i="27"/>
  <c r="D82" i="18" s="1"/>
  <c r="I81" i="27" a="1"/>
  <c r="I81" i="27" s="1"/>
  <c r="D82" i="27"/>
  <c r="K79" i="4"/>
  <c r="N79" i="4" s="1"/>
  <c r="D78" i="25"/>
  <c r="D81" i="4"/>
  <c r="D81" i="25" s="1"/>
  <c r="I80" i="27" a="1"/>
  <c r="I80" i="27" s="1"/>
  <c r="D24" i="27"/>
  <c r="D80" i="4"/>
  <c r="K80" i="4" s="1"/>
  <c r="D143" i="25"/>
  <c r="I145" i="27" a="1"/>
  <c r="I145" i="27" s="1"/>
  <c r="D144" i="25" s="1"/>
  <c r="I23" i="27" a="1"/>
  <c r="I23" i="27" s="1"/>
  <c r="D23" i="4"/>
  <c r="I24" i="29"/>
  <c r="I342" i="29" s="1"/>
  <c r="D91" i="27" a="1"/>
  <c r="D91" i="27" s="1"/>
  <c r="G142" i="27"/>
  <c r="D141" i="20" s="1"/>
  <c r="K141" i="20" s="1"/>
  <c r="N141" i="20" s="1"/>
  <c r="D140" i="20"/>
  <c r="K140" i="20" s="1"/>
  <c r="N140" i="20" s="1"/>
  <c r="D149" i="20"/>
  <c r="K149" i="20" s="1"/>
  <c r="N149" i="20" s="1"/>
  <c r="G151" i="27"/>
  <c r="D150" i="20" s="1"/>
  <c r="K150" i="20" s="1"/>
  <c r="N150" i="20" s="1"/>
  <c r="Q30" i="4"/>
  <c r="K30" i="25"/>
  <c r="Q30" i="18"/>
  <c r="N30" i="4"/>
  <c r="N30" i="25" s="1"/>
  <c r="Q30" i="19"/>
  <c r="Q30" i="21"/>
  <c r="Q30" i="20"/>
  <c r="D158" i="19"/>
  <c r="K158" i="19" s="1"/>
  <c r="N158" i="19" s="1"/>
  <c r="F160" i="27"/>
  <c r="D159" i="19" s="1"/>
  <c r="K159" i="19" s="1"/>
  <c r="N159" i="19" s="1"/>
  <c r="D158" i="20"/>
  <c r="K158" i="20" s="1"/>
  <c r="N158" i="20" s="1"/>
  <c r="G160" i="27"/>
  <c r="D159" i="20" s="1"/>
  <c r="K159" i="20" s="1"/>
  <c r="N159" i="20" s="1"/>
  <c r="D134" i="25"/>
  <c r="I136" i="27" a="1"/>
  <c r="I136" i="27" s="1"/>
  <c r="D135" i="25" s="1"/>
  <c r="Q138" i="27"/>
  <c r="G153" i="27"/>
  <c r="X138" i="27"/>
  <c r="Q131" i="27"/>
  <c r="G132" i="27"/>
  <c r="W151" i="27"/>
  <c r="X131" i="27"/>
  <c r="D131" i="19"/>
  <c r="K131" i="19" s="1"/>
  <c r="N131" i="19" s="1"/>
  <c r="F133" i="27"/>
  <c r="D132" i="19" s="1"/>
  <c r="K132" i="19" s="1"/>
  <c r="N132" i="19" s="1"/>
  <c r="H160" i="27"/>
  <c r="D159" i="21" s="1"/>
  <c r="K159" i="21" s="1"/>
  <c r="N159" i="21" s="1"/>
  <c r="D158" i="21"/>
  <c r="K158" i="21" s="1"/>
  <c r="N158" i="21" s="1"/>
  <c r="F90" i="23"/>
  <c r="H90" i="23" s="1"/>
  <c r="M53" i="20"/>
  <c r="D155" i="20"/>
  <c r="K155" i="20" s="1"/>
  <c r="N155" i="20" s="1"/>
  <c r="G157" i="27"/>
  <c r="D156" i="20" s="1"/>
  <c r="K156" i="20" s="1"/>
  <c r="N156" i="20" s="1"/>
  <c r="Q133" i="27"/>
  <c r="G138" i="27"/>
  <c r="P151" i="27"/>
  <c r="F89" i="27" s="1"/>
  <c r="D89" i="19" s="1"/>
  <c r="K89" i="19" s="1"/>
  <c r="N89" i="19" s="1"/>
  <c r="K130" i="25"/>
  <c r="F77" i="23"/>
  <c r="H77" i="23" s="1"/>
  <c r="L53" i="20"/>
  <c r="H26" i="4"/>
  <c r="H90" i="4"/>
  <c r="H156" i="27"/>
  <c r="R139" i="27"/>
  <c r="F151" i="27"/>
  <c r="D150" i="19" s="1"/>
  <c r="K150" i="19" s="1"/>
  <c r="N150" i="19" s="1"/>
  <c r="D149" i="19"/>
  <c r="K149" i="19" s="1"/>
  <c r="N149" i="19" s="1"/>
  <c r="O31" i="18"/>
  <c r="K31" i="4"/>
  <c r="O31" i="19"/>
  <c r="O31" i="4"/>
  <c r="O31" i="20"/>
  <c r="O31" i="21"/>
  <c r="D31" i="25"/>
  <c r="C10" i="23"/>
  <c r="H10" i="23" s="1"/>
  <c r="E53" i="18"/>
  <c r="D23" i="23"/>
  <c r="X133" i="27"/>
  <c r="D89" i="18"/>
  <c r="F148" i="27"/>
  <c r="D147" i="19" s="1"/>
  <c r="K147" i="19" s="1"/>
  <c r="N147" i="19" s="1"/>
  <c r="D146" i="19"/>
  <c r="K146" i="19" s="1"/>
  <c r="N146" i="19" s="1"/>
  <c r="H26" i="27" a="1"/>
  <c r="H26" i="27" s="1"/>
  <c r="Q52" i="19"/>
  <c r="Q52" i="20"/>
  <c r="Q52" i="18"/>
  <c r="Q52" i="21"/>
  <c r="K52" i="25"/>
  <c r="N52" i="4"/>
  <c r="N52" i="25" s="1"/>
  <c r="Q52" i="4"/>
  <c r="I86" i="27" a="1"/>
  <c r="I86" i="27" s="1"/>
  <c r="D86" i="4"/>
  <c r="D86" i="25" s="1"/>
  <c r="G147" i="27"/>
  <c r="Q136" i="27"/>
  <c r="D134" i="21"/>
  <c r="K134" i="21" s="1"/>
  <c r="N134" i="21" s="1"/>
  <c r="H136" i="27"/>
  <c r="D135" i="21" s="1"/>
  <c r="K135" i="21" s="1"/>
  <c r="N135" i="21" s="1"/>
  <c r="F145" i="27"/>
  <c r="D144" i="19" s="1"/>
  <c r="K144" i="19" s="1"/>
  <c r="N144" i="19" s="1"/>
  <c r="D143" i="19"/>
  <c r="K143" i="19" s="1"/>
  <c r="N143" i="19" s="1"/>
  <c r="F25" i="19"/>
  <c r="J82" i="4"/>
  <c r="L26" i="25"/>
  <c r="X136" i="27"/>
  <c r="F142" i="27"/>
  <c r="D141" i="19" s="1"/>
  <c r="K141" i="19" s="1"/>
  <c r="N141" i="19" s="1"/>
  <c r="D140" i="19"/>
  <c r="K140" i="19" s="1"/>
  <c r="N140" i="19" s="1"/>
  <c r="H150" i="27"/>
  <c r="I150" i="27" s="1" a="1"/>
  <c r="I150" i="27" s="1"/>
  <c r="R137" i="27"/>
  <c r="F139" i="27"/>
  <c r="D138" i="19" s="1"/>
  <c r="K138" i="19" s="1"/>
  <c r="N138" i="19" s="1"/>
  <c r="D137" i="19"/>
  <c r="K137" i="19" s="1"/>
  <c r="N137" i="19" s="1"/>
  <c r="G145" i="27"/>
  <c r="D144" i="20" s="1"/>
  <c r="K144" i="20" s="1"/>
  <c r="N144" i="20" s="1"/>
  <c r="D143" i="20"/>
  <c r="K143" i="20" s="1"/>
  <c r="N143" i="20" s="1"/>
  <c r="N13" i="18"/>
  <c r="N13" i="25" s="1"/>
  <c r="Q13" i="18"/>
  <c r="Q13" i="19"/>
  <c r="Q13" i="4"/>
  <c r="Q13" i="20"/>
  <c r="Q13" i="21"/>
  <c r="K13" i="25"/>
  <c r="D140" i="21"/>
  <c r="K140" i="21" s="1"/>
  <c r="N140" i="21" s="1"/>
  <c r="H142" i="27"/>
  <c r="D141" i="21" s="1"/>
  <c r="K141" i="21" s="1"/>
  <c r="N141" i="21" s="1"/>
  <c r="D158" i="25"/>
  <c r="I160" i="27" a="1"/>
  <c r="I160" i="27" s="1"/>
  <c r="D159" i="25" s="1"/>
  <c r="F136" i="27"/>
  <c r="D135" i="19" s="1"/>
  <c r="K135" i="19" s="1"/>
  <c r="N135" i="19" s="1"/>
  <c r="D134" i="19"/>
  <c r="K134" i="19" s="1"/>
  <c r="N134" i="19" s="1"/>
  <c r="F157" i="27"/>
  <c r="D156" i="19" s="1"/>
  <c r="K156" i="19" s="1"/>
  <c r="N156" i="19" s="1"/>
  <c r="D155" i="19"/>
  <c r="K155" i="19" s="1"/>
  <c r="N155" i="19" s="1"/>
  <c r="F90" i="4"/>
  <c r="J25" i="4"/>
  <c r="F26" i="4"/>
  <c r="G136" i="27"/>
  <c r="D135" i="20" s="1"/>
  <c r="K135" i="20" s="1"/>
  <c r="N135" i="20" s="1"/>
  <c r="D134" i="20"/>
  <c r="K134" i="20" s="1"/>
  <c r="N134" i="20" s="1"/>
  <c r="G90" i="4"/>
  <c r="J24" i="4"/>
  <c r="G26" i="4"/>
  <c r="H145" i="27"/>
  <c r="D144" i="21" s="1"/>
  <c r="K144" i="21" s="1"/>
  <c r="N144" i="21" s="1"/>
  <c r="D143" i="21"/>
  <c r="K143" i="21" s="1"/>
  <c r="N143" i="21" s="1"/>
  <c r="I141" i="27" a="1"/>
  <c r="I141" i="27" s="1"/>
  <c r="M63" i="19"/>
  <c r="M55" i="19"/>
  <c r="M53" i="25"/>
  <c r="Q51" i="19"/>
  <c r="Q51" i="21"/>
  <c r="N51" i="4"/>
  <c r="N51" i="25" s="1"/>
  <c r="Q51" i="20"/>
  <c r="Q51" i="18"/>
  <c r="Q51" i="4"/>
  <c r="K51" i="25"/>
  <c r="F154" i="27"/>
  <c r="D153" i="19" s="1"/>
  <c r="K153" i="19" s="1"/>
  <c r="N153" i="19" s="1"/>
  <c r="D152" i="19"/>
  <c r="K152" i="19" s="1"/>
  <c r="N152" i="19" s="1"/>
  <c r="L63" i="19"/>
  <c r="L55" i="19"/>
  <c r="L53" i="25"/>
  <c r="I26" i="4"/>
  <c r="D24" i="18"/>
  <c r="I152" i="29"/>
  <c r="F90" i="27"/>
  <c r="D90" i="19" s="1"/>
  <c r="D24" i="19"/>
  <c r="H56" i="27"/>
  <c r="D56" i="21" s="1"/>
  <c r="D54" i="21"/>
  <c r="D24" i="21"/>
  <c r="I280" i="29"/>
  <c r="D62" i="21"/>
  <c r="I309" i="29"/>
  <c r="F19" i="23"/>
  <c r="D25" i="4"/>
  <c r="F24" i="19" l="1"/>
  <c r="F82" i="19"/>
  <c r="I79" i="20"/>
  <c r="I81" i="20" s="1"/>
  <c r="AA19" i="20"/>
  <c r="G78" i="20" s="1"/>
  <c r="N31" i="18"/>
  <c r="K86" i="18"/>
  <c r="N86" i="18" s="1"/>
  <c r="D91" i="19"/>
  <c r="F62" i="27"/>
  <c r="F54" i="27"/>
  <c r="H82" i="18"/>
  <c r="H24" i="18"/>
  <c r="G79" i="20"/>
  <c r="G81" i="20" s="1"/>
  <c r="AA15" i="20"/>
  <c r="F78" i="20" s="1"/>
  <c r="K80" i="18"/>
  <c r="N80" i="18" s="1"/>
  <c r="F79" i="20"/>
  <c r="F81" i="20" s="1"/>
  <c r="F25" i="20" s="1"/>
  <c r="AA23" i="20"/>
  <c r="H78" i="20" s="1"/>
  <c r="H80" i="20" s="1"/>
  <c r="H82" i="20" s="1"/>
  <c r="I82" i="19"/>
  <c r="I24" i="19"/>
  <c r="E81" i="19"/>
  <c r="J79" i="19"/>
  <c r="K79" i="19" s="1"/>
  <c r="N79" i="19" s="1"/>
  <c r="F82" i="18"/>
  <c r="F24" i="18"/>
  <c r="E79" i="20"/>
  <c r="W26" i="21"/>
  <c r="W27" i="21" s="1"/>
  <c r="Z14" i="21"/>
  <c r="Z15" i="21" s="1"/>
  <c r="Y14" i="21"/>
  <c r="Y15" i="21" s="1"/>
  <c r="Z18" i="21"/>
  <c r="Z19" i="21" s="1"/>
  <c r="W22" i="21"/>
  <c r="W23" i="21" s="1"/>
  <c r="V18" i="21"/>
  <c r="V19" i="21" s="1"/>
  <c r="Y26" i="21"/>
  <c r="Y27" i="21" s="1"/>
  <c r="Y18" i="21"/>
  <c r="Y19" i="21" s="1"/>
  <c r="X18" i="21"/>
  <c r="X19" i="21" s="1"/>
  <c r="V22" i="21"/>
  <c r="V23" i="21" s="1"/>
  <c r="Y9" i="21"/>
  <c r="Y10" i="21" s="1"/>
  <c r="X22" i="21"/>
  <c r="X23" i="21" s="1"/>
  <c r="X14" i="21"/>
  <c r="X15" i="21" s="1"/>
  <c r="X26" i="21"/>
  <c r="X27" i="21" s="1"/>
  <c r="W18" i="21"/>
  <c r="W19" i="21" s="1"/>
  <c r="U26" i="21"/>
  <c r="U27" i="21" s="1"/>
  <c r="U14" i="21"/>
  <c r="U15" i="21" s="1"/>
  <c r="U9" i="21"/>
  <c r="U10" i="21" s="1"/>
  <c r="W9" i="21"/>
  <c r="W10" i="21" s="1"/>
  <c r="Z22" i="21"/>
  <c r="Z23" i="21" s="1"/>
  <c r="V14" i="21"/>
  <c r="V15" i="21" s="1"/>
  <c r="U18" i="21"/>
  <c r="U19" i="21" s="1"/>
  <c r="G79" i="21" s="1"/>
  <c r="G81" i="21" s="1"/>
  <c r="G25" i="21" s="1"/>
  <c r="V9" i="21"/>
  <c r="V10" i="21" s="1"/>
  <c r="U22" i="21"/>
  <c r="U23" i="21" s="1"/>
  <c r="H79" i="21" s="1"/>
  <c r="H81" i="21" s="1"/>
  <c r="W14" i="21"/>
  <c r="W15" i="21" s="1"/>
  <c r="Y22" i="21"/>
  <c r="Y23" i="21" s="1"/>
  <c r="Z9" i="21"/>
  <c r="Z10" i="21" s="1"/>
  <c r="V26" i="21"/>
  <c r="V27" i="21" s="1"/>
  <c r="X9" i="21"/>
  <c r="X10" i="21" s="1"/>
  <c r="Z26" i="21"/>
  <c r="Z27" i="21" s="1"/>
  <c r="E80" i="19"/>
  <c r="J78" i="19"/>
  <c r="K78" i="19" s="1"/>
  <c r="N78" i="19" s="1"/>
  <c r="H80" i="19"/>
  <c r="F25" i="18"/>
  <c r="J25" i="18" s="1"/>
  <c r="K25" i="18" s="1"/>
  <c r="N25" i="18" s="1"/>
  <c r="J81" i="18"/>
  <c r="K81" i="18" s="1"/>
  <c r="N81" i="18" s="1"/>
  <c r="I82" i="18"/>
  <c r="I24" i="18"/>
  <c r="G24" i="19"/>
  <c r="G82" i="19"/>
  <c r="AA27" i="20"/>
  <c r="I78" i="20" s="1"/>
  <c r="I80" i="20" s="1"/>
  <c r="I24" i="20" s="1"/>
  <c r="I216" i="29"/>
  <c r="G26" i="27" a="1"/>
  <c r="G26" i="27" s="1"/>
  <c r="I217" i="29" s="1"/>
  <c r="H24" i="20"/>
  <c r="H90" i="20" s="1"/>
  <c r="E90" i="27"/>
  <c r="D90" i="18" s="1"/>
  <c r="I24" i="27" a="1"/>
  <c r="I24" i="27" s="1"/>
  <c r="J56" i="18"/>
  <c r="D19" i="23" s="1"/>
  <c r="C23" i="23"/>
  <c r="I25" i="27" a="1"/>
  <c r="I25" i="27" s="1"/>
  <c r="G26" i="18"/>
  <c r="G90" i="18"/>
  <c r="E26" i="27" a="1"/>
  <c r="E26" i="27" s="1"/>
  <c r="E53" i="27" s="1"/>
  <c r="I89" i="29"/>
  <c r="I82" i="27" a="1"/>
  <c r="I82" i="27" s="1"/>
  <c r="D26" i="27" a="1"/>
  <c r="D26" i="27" s="1"/>
  <c r="D80" i="25"/>
  <c r="G79" i="25"/>
  <c r="D82" i="4"/>
  <c r="D82" i="25" s="1"/>
  <c r="K81" i="4"/>
  <c r="N81" i="4" s="1"/>
  <c r="I25" i="29"/>
  <c r="D90" i="27"/>
  <c r="D90" i="4" s="1"/>
  <c r="D24" i="4"/>
  <c r="O24" i="18" s="1"/>
  <c r="J90" i="4"/>
  <c r="I25" i="20"/>
  <c r="K23" i="4"/>
  <c r="O23" i="19"/>
  <c r="O23" i="4"/>
  <c r="O23" i="21"/>
  <c r="D23" i="25"/>
  <c r="O23" i="20"/>
  <c r="O23" i="18"/>
  <c r="D149" i="25"/>
  <c r="I151" i="27" a="1"/>
  <c r="I151" i="27" s="1"/>
  <c r="D150" i="25" s="1"/>
  <c r="C33" i="23"/>
  <c r="F53" i="4"/>
  <c r="J26" i="4"/>
  <c r="H138" i="27"/>
  <c r="R133" i="27"/>
  <c r="L63" i="20"/>
  <c r="F85" i="23" s="1"/>
  <c r="L55" i="20"/>
  <c r="L55" i="25" s="1"/>
  <c r="H132" i="27"/>
  <c r="R131" i="27"/>
  <c r="X151" i="27"/>
  <c r="R138" i="27"/>
  <c r="H153" i="27"/>
  <c r="I153" i="27" s="1" a="1"/>
  <c r="I153" i="27" s="1"/>
  <c r="D149" i="21"/>
  <c r="K149" i="21" s="1"/>
  <c r="N149" i="21" s="1"/>
  <c r="H151" i="27"/>
  <c r="D150" i="21" s="1"/>
  <c r="K150" i="21" s="1"/>
  <c r="N150" i="21" s="1"/>
  <c r="D152" i="20"/>
  <c r="K152" i="20" s="1"/>
  <c r="N152" i="20" s="1"/>
  <c r="G154" i="27"/>
  <c r="D153" i="20" s="1"/>
  <c r="K153" i="20" s="1"/>
  <c r="N153" i="20" s="1"/>
  <c r="D140" i="25"/>
  <c r="I142" i="27" a="1"/>
  <c r="I142" i="27" s="1"/>
  <c r="D141" i="25" s="1"/>
  <c r="K89" i="18"/>
  <c r="D137" i="20"/>
  <c r="K137" i="20" s="1"/>
  <c r="N137" i="20" s="1"/>
  <c r="G139" i="27"/>
  <c r="D138" i="20" s="1"/>
  <c r="K138" i="20" s="1"/>
  <c r="N138" i="20" s="1"/>
  <c r="C63" i="23"/>
  <c r="I53" i="4"/>
  <c r="K135" i="25"/>
  <c r="N135" i="25"/>
  <c r="G148" i="27"/>
  <c r="D147" i="20" s="1"/>
  <c r="K147" i="20" s="1"/>
  <c r="N147" i="20" s="1"/>
  <c r="D146" i="20"/>
  <c r="K146" i="20" s="1"/>
  <c r="N146" i="20" s="1"/>
  <c r="G25" i="20"/>
  <c r="G81" i="25"/>
  <c r="N158" i="25"/>
  <c r="K158" i="25"/>
  <c r="H147" i="27"/>
  <c r="R136" i="27"/>
  <c r="E85" i="18"/>
  <c r="H157" i="27"/>
  <c r="D156" i="21" s="1"/>
  <c r="K156" i="21" s="1"/>
  <c r="N156" i="21" s="1"/>
  <c r="D155" i="21"/>
  <c r="K155" i="21" s="1"/>
  <c r="N155" i="21" s="1"/>
  <c r="I82" i="20"/>
  <c r="K134" i="25"/>
  <c r="N134" i="25"/>
  <c r="K144" i="25"/>
  <c r="N144" i="25"/>
  <c r="K159" i="25"/>
  <c r="N159" i="25"/>
  <c r="E98" i="23"/>
  <c r="C43" i="23"/>
  <c r="G53" i="4"/>
  <c r="F90" i="19"/>
  <c r="F26" i="19"/>
  <c r="K86" i="4"/>
  <c r="N31" i="4"/>
  <c r="N31" i="25" s="1"/>
  <c r="Q31" i="21"/>
  <c r="Q31" i="18"/>
  <c r="Q31" i="4"/>
  <c r="Q31" i="19"/>
  <c r="K31" i="25"/>
  <c r="Q31" i="20"/>
  <c r="G133" i="27"/>
  <c r="D132" i="20" s="1"/>
  <c r="K132" i="20" s="1"/>
  <c r="N132" i="20" s="1"/>
  <c r="D131" i="20"/>
  <c r="K131" i="20" s="1"/>
  <c r="N131" i="20" s="1"/>
  <c r="D54" i="27"/>
  <c r="I91" i="27" a="1"/>
  <c r="I91" i="27" s="1"/>
  <c r="D62" i="27"/>
  <c r="D91" i="4"/>
  <c r="N143" i="25"/>
  <c r="K143" i="25"/>
  <c r="E85" i="23"/>
  <c r="L63" i="25"/>
  <c r="C53" i="23"/>
  <c r="H53" i="4"/>
  <c r="M63" i="20"/>
  <c r="F98" i="23" s="1"/>
  <c r="M55" i="20"/>
  <c r="M55" i="25" s="1"/>
  <c r="Q151" i="27"/>
  <c r="G89" i="27" s="1"/>
  <c r="I156" i="27" a="1"/>
  <c r="I156" i="27" s="1"/>
  <c r="G15" i="23"/>
  <c r="J56" i="21"/>
  <c r="K56" i="21" s="1"/>
  <c r="N56" i="21" s="1"/>
  <c r="D26" i="18"/>
  <c r="I153" i="29"/>
  <c r="D26" i="19"/>
  <c r="F53" i="27"/>
  <c r="I281" i="29"/>
  <c r="H53" i="27"/>
  <c r="D26" i="21"/>
  <c r="D25" i="25"/>
  <c r="O25" i="20"/>
  <c r="O25" i="18"/>
  <c r="O25" i="19"/>
  <c r="O25" i="4"/>
  <c r="O25" i="21"/>
  <c r="K25" i="4"/>
  <c r="N80" i="4"/>
  <c r="F79" i="21" l="1"/>
  <c r="I181" i="29"/>
  <c r="D62" i="19"/>
  <c r="E15" i="23" s="1"/>
  <c r="H85" i="23"/>
  <c r="H79" i="25"/>
  <c r="J24" i="18"/>
  <c r="K24" i="18" s="1"/>
  <c r="N24" i="18" s="1"/>
  <c r="AA19" i="21"/>
  <c r="G78" i="21" s="1"/>
  <c r="J82" i="18"/>
  <c r="K82" i="18" s="1"/>
  <c r="N82" i="18" s="1"/>
  <c r="I90" i="29"/>
  <c r="AA15" i="21"/>
  <c r="F78" i="21" s="1"/>
  <c r="F80" i="21" s="1"/>
  <c r="G80" i="20"/>
  <c r="D91" i="25"/>
  <c r="H26" i="18"/>
  <c r="H90" i="18"/>
  <c r="F56" i="27"/>
  <c r="D56" i="19" s="1"/>
  <c r="D54" i="19"/>
  <c r="J56" i="19" s="1"/>
  <c r="K56" i="19" s="1"/>
  <c r="N56" i="19" s="1"/>
  <c r="AA27" i="21"/>
  <c r="I78" i="21" s="1"/>
  <c r="F80" i="20"/>
  <c r="J78" i="20"/>
  <c r="K78" i="20" s="1"/>
  <c r="H26" i="20"/>
  <c r="H53" i="20" s="1"/>
  <c r="H85" i="20" s="1"/>
  <c r="H91" i="20" s="1"/>
  <c r="F78" i="25"/>
  <c r="E79" i="21"/>
  <c r="AA23" i="21"/>
  <c r="H78" i="21" s="1"/>
  <c r="I90" i="19"/>
  <c r="I26" i="19"/>
  <c r="H24" i="19"/>
  <c r="H82" i="19"/>
  <c r="I79" i="21"/>
  <c r="E80" i="20"/>
  <c r="J79" i="20"/>
  <c r="K79" i="20" s="1"/>
  <c r="E81" i="20"/>
  <c r="G26" i="19"/>
  <c r="G90" i="19"/>
  <c r="E24" i="19"/>
  <c r="E82" i="19"/>
  <c r="J80" i="19"/>
  <c r="K80" i="19" s="1"/>
  <c r="N80" i="19" s="1"/>
  <c r="AA10" i="21"/>
  <c r="E78" i="21" s="1"/>
  <c r="F26" i="18"/>
  <c r="F90" i="18"/>
  <c r="J90" i="18" s="1"/>
  <c r="K90" i="18" s="1"/>
  <c r="N90" i="18" s="1"/>
  <c r="J26" i="18"/>
  <c r="K26" i="18" s="1"/>
  <c r="N26" i="18" s="1"/>
  <c r="I90" i="18"/>
  <c r="I26" i="18"/>
  <c r="G25" i="25"/>
  <c r="E25" i="19"/>
  <c r="J25" i="19" s="1"/>
  <c r="K25" i="19" s="1"/>
  <c r="N25" i="19" s="1"/>
  <c r="J81" i="19"/>
  <c r="K81" i="19" s="1"/>
  <c r="N81" i="19" s="1"/>
  <c r="K56" i="18"/>
  <c r="N56" i="18" s="1"/>
  <c r="G53" i="27"/>
  <c r="G85" i="27" s="1"/>
  <c r="D85" i="20" s="1"/>
  <c r="D26" i="20"/>
  <c r="F8" i="23" s="1"/>
  <c r="I343" i="29"/>
  <c r="I90" i="20"/>
  <c r="G53" i="18"/>
  <c r="G85" i="18" s="1"/>
  <c r="G91" i="18" s="1"/>
  <c r="D43" i="23"/>
  <c r="I26" i="20"/>
  <c r="I53" i="20" s="1"/>
  <c r="I85" i="20" s="1"/>
  <c r="I26" i="27" a="1"/>
  <c r="I26" i="27" s="1"/>
  <c r="I26" i="29"/>
  <c r="I344" i="29" s="1"/>
  <c r="D53" i="27"/>
  <c r="D26" i="4"/>
  <c r="K24" i="4"/>
  <c r="N24" i="4" s="1"/>
  <c r="K82" i="4"/>
  <c r="N82" i="4" s="1"/>
  <c r="O24" i="19"/>
  <c r="O24" i="4"/>
  <c r="D24" i="25"/>
  <c r="O24" i="21"/>
  <c r="O24" i="20"/>
  <c r="H85" i="4"/>
  <c r="F53" i="19"/>
  <c r="F85" i="19" s="1"/>
  <c r="F91" i="19" s="1"/>
  <c r="E33" i="23"/>
  <c r="H98" i="23"/>
  <c r="D152" i="21"/>
  <c r="K152" i="21" s="1"/>
  <c r="N152" i="21" s="1"/>
  <c r="H154" i="27"/>
  <c r="D153" i="21" s="1"/>
  <c r="K153" i="21" s="1"/>
  <c r="N153" i="21" s="1"/>
  <c r="H139" i="27"/>
  <c r="D138" i="21" s="1"/>
  <c r="K138" i="21" s="1"/>
  <c r="N138" i="21" s="1"/>
  <c r="D137" i="21"/>
  <c r="K137" i="21" s="1"/>
  <c r="N137" i="21" s="1"/>
  <c r="I138" i="27" a="1"/>
  <c r="I138" i="27" s="1"/>
  <c r="N79" i="20"/>
  <c r="N89" i="18"/>
  <c r="D155" i="25"/>
  <c r="I157" i="27" a="1"/>
  <c r="I157" i="27" s="1"/>
  <c r="D156" i="25" s="1"/>
  <c r="G85" i="4"/>
  <c r="E91" i="18"/>
  <c r="F53" i="23"/>
  <c r="I85" i="4"/>
  <c r="R151" i="27"/>
  <c r="H89" i="27" s="1"/>
  <c r="F85" i="4"/>
  <c r="J53" i="4"/>
  <c r="N150" i="25"/>
  <c r="K150" i="25"/>
  <c r="N141" i="25"/>
  <c r="K141" i="25"/>
  <c r="H133" i="27"/>
  <c r="D132" i="21" s="1"/>
  <c r="K132" i="21" s="1"/>
  <c r="N132" i="21" s="1"/>
  <c r="D131" i="21"/>
  <c r="K131" i="21" s="1"/>
  <c r="N131" i="21" s="1"/>
  <c r="I132" i="27" a="1"/>
  <c r="I132" i="27" s="1"/>
  <c r="K149" i="25"/>
  <c r="N149" i="25"/>
  <c r="F24" i="21"/>
  <c r="F80" i="25"/>
  <c r="D89" i="20"/>
  <c r="I89" i="27" a="1"/>
  <c r="I89" i="27" s="1"/>
  <c r="G90" i="27"/>
  <c r="I54" i="29"/>
  <c r="I372" i="29" s="1"/>
  <c r="I62" i="27" a="1"/>
  <c r="I62" i="27" s="1"/>
  <c r="D62" i="4"/>
  <c r="D146" i="21"/>
  <c r="K146" i="21" s="1"/>
  <c r="N146" i="21" s="1"/>
  <c r="H148" i="27"/>
  <c r="D147" i="21" s="1"/>
  <c r="K147" i="21" s="1"/>
  <c r="N147" i="21" s="1"/>
  <c r="I147" i="27" a="1"/>
  <c r="I147" i="27" s="1"/>
  <c r="N140" i="25"/>
  <c r="K140" i="25"/>
  <c r="N23" i="4"/>
  <c r="N23" i="25" s="1"/>
  <c r="K23" i="25"/>
  <c r="Q23" i="18"/>
  <c r="Q23" i="4"/>
  <c r="Q23" i="21"/>
  <c r="Q23" i="19"/>
  <c r="Q23" i="20"/>
  <c r="D152" i="25"/>
  <c r="I154" i="27" a="1"/>
  <c r="I154" i="27" s="1"/>
  <c r="D153" i="25" s="1"/>
  <c r="H25" i="21"/>
  <c r="H25" i="25" s="1"/>
  <c r="H81" i="25"/>
  <c r="I54" i="27" a="1"/>
  <c r="I54" i="27" s="1"/>
  <c r="D56" i="27"/>
  <c r="D54" i="4"/>
  <c r="N86" i="4"/>
  <c r="N86" i="25" s="1"/>
  <c r="K86" i="25"/>
  <c r="M63" i="25"/>
  <c r="H63" i="27"/>
  <c r="I306" i="29"/>
  <c r="H85" i="27"/>
  <c r="D85" i="21" s="1"/>
  <c r="D53" i="21"/>
  <c r="H55" i="27"/>
  <c r="D55" i="21" s="1"/>
  <c r="I115" i="29"/>
  <c r="E63" i="27"/>
  <c r="E85" i="27"/>
  <c r="D85" i="18" s="1"/>
  <c r="D53" i="18"/>
  <c r="E55" i="27"/>
  <c r="D55" i="18" s="1"/>
  <c r="D8" i="23"/>
  <c r="F63" i="27"/>
  <c r="I178" i="29"/>
  <c r="F85" i="27"/>
  <c r="D85" i="19" s="1"/>
  <c r="D53" i="19"/>
  <c r="F55" i="27"/>
  <c r="D55" i="19" s="1"/>
  <c r="G8" i="23"/>
  <c r="E8" i="23"/>
  <c r="G19" i="23"/>
  <c r="K90" i="4"/>
  <c r="N25" i="4"/>
  <c r="G55" i="27" l="1"/>
  <c r="D55" i="20" s="1"/>
  <c r="H53" i="18"/>
  <c r="H85" i="18" s="1"/>
  <c r="H91" i="18" s="1"/>
  <c r="D53" i="23"/>
  <c r="E19" i="23"/>
  <c r="G24" i="20"/>
  <c r="G82" i="20"/>
  <c r="F81" i="21"/>
  <c r="F79" i="25"/>
  <c r="N78" i="20"/>
  <c r="D33" i="23"/>
  <c r="F53" i="18"/>
  <c r="I80" i="21"/>
  <c r="I78" i="25"/>
  <c r="E78" i="25"/>
  <c r="J78" i="21"/>
  <c r="E80" i="21"/>
  <c r="E26" i="19"/>
  <c r="E90" i="19"/>
  <c r="J24" i="19"/>
  <c r="K24" i="19" s="1"/>
  <c r="N24" i="19" s="1"/>
  <c r="G80" i="21"/>
  <c r="G78" i="25"/>
  <c r="D53" i="20"/>
  <c r="I53" i="19"/>
  <c r="I85" i="19" s="1"/>
  <c r="I91" i="19" s="1"/>
  <c r="E63" i="23"/>
  <c r="E25" i="20"/>
  <c r="J25" i="20" s="1"/>
  <c r="J81" i="20"/>
  <c r="K81" i="20" s="1"/>
  <c r="N81" i="20" s="1"/>
  <c r="H78" i="25"/>
  <c r="H80" i="21"/>
  <c r="J80" i="20"/>
  <c r="K80" i="20" s="1"/>
  <c r="E82" i="20"/>
  <c r="E24" i="20"/>
  <c r="I53" i="18"/>
  <c r="I85" i="18" s="1"/>
  <c r="I91" i="18" s="1"/>
  <c r="D63" i="23"/>
  <c r="J82" i="19"/>
  <c r="K82" i="19" s="1"/>
  <c r="N82" i="19" s="1"/>
  <c r="E79" i="25"/>
  <c r="J79" i="21"/>
  <c r="E81" i="21"/>
  <c r="I81" i="21"/>
  <c r="I79" i="25"/>
  <c r="E43" i="23"/>
  <c r="G53" i="19"/>
  <c r="G85" i="19" s="1"/>
  <c r="G91" i="19" s="1"/>
  <c r="I242" i="29"/>
  <c r="H26" i="19"/>
  <c r="H90" i="19"/>
  <c r="F82" i="20"/>
  <c r="F24" i="20"/>
  <c r="G63" i="27"/>
  <c r="D63" i="20" s="1"/>
  <c r="O26" i="4"/>
  <c r="I53" i="27" a="1"/>
  <c r="I53" i="27" s="1"/>
  <c r="I91" i="20"/>
  <c r="O26" i="20"/>
  <c r="F63" i="23"/>
  <c r="O26" i="19"/>
  <c r="D26" i="25"/>
  <c r="C8" i="23"/>
  <c r="H8" i="23" s="1"/>
  <c r="D53" i="4"/>
  <c r="D85" i="27"/>
  <c r="I85" i="27" s="1" a="1"/>
  <c r="I85" i="27" s="1"/>
  <c r="D63" i="27"/>
  <c r="I57" i="29" s="1"/>
  <c r="I51" i="29"/>
  <c r="O26" i="18"/>
  <c r="K26" i="4"/>
  <c r="N26" i="4" s="1"/>
  <c r="O26" i="21"/>
  <c r="D55" i="27"/>
  <c r="I55" i="27" s="1" a="1"/>
  <c r="I55" i="27" s="1"/>
  <c r="I56" i="27" a="1"/>
  <c r="I56" i="27" s="1"/>
  <c r="D56" i="4"/>
  <c r="N152" i="25"/>
  <c r="K152" i="25"/>
  <c r="K156" i="25"/>
  <c r="N156" i="25"/>
  <c r="K89" i="20"/>
  <c r="J56" i="4"/>
  <c r="K54" i="4"/>
  <c r="O54" i="20"/>
  <c r="O54" i="19"/>
  <c r="D54" i="25"/>
  <c r="O54" i="18"/>
  <c r="O54" i="21"/>
  <c r="O54" i="4"/>
  <c r="I91" i="4"/>
  <c r="C15" i="23"/>
  <c r="H15" i="23" s="1"/>
  <c r="O62" i="19"/>
  <c r="O62" i="18"/>
  <c r="O62" i="4"/>
  <c r="D62" i="25"/>
  <c r="O62" i="20"/>
  <c r="O62" i="21"/>
  <c r="N80" i="20"/>
  <c r="N155" i="25"/>
  <c r="K155" i="25"/>
  <c r="K25" i="20"/>
  <c r="F91" i="4"/>
  <c r="D146" i="25"/>
  <c r="I148" i="27" a="1"/>
  <c r="I148" i="27" s="1"/>
  <c r="D147" i="25" s="1"/>
  <c r="H91" i="4"/>
  <c r="J55" i="4"/>
  <c r="J85" i="4"/>
  <c r="D90" i="20"/>
  <c r="K153" i="25"/>
  <c r="N153" i="25"/>
  <c r="D89" i="21"/>
  <c r="K89" i="21" s="1"/>
  <c r="N89" i="21" s="1"/>
  <c r="H90" i="27"/>
  <c r="D90" i="21" s="1"/>
  <c r="D131" i="25"/>
  <c r="I133" i="27" a="1"/>
  <c r="I133" i="27" s="1"/>
  <c r="D132" i="25" s="1"/>
  <c r="G91" i="4"/>
  <c r="D137" i="25"/>
  <c r="I139" i="27" a="1"/>
  <c r="I139" i="27" s="1"/>
  <c r="D138" i="25" s="1"/>
  <c r="I310" i="29"/>
  <c r="D63" i="21"/>
  <c r="I312" i="29"/>
  <c r="I121" i="29"/>
  <c r="D63" i="18"/>
  <c r="I119" i="29"/>
  <c r="I182" i="29"/>
  <c r="I184" i="29"/>
  <c r="D63" i="19"/>
  <c r="N90" i="4"/>
  <c r="J82" i="20" l="1"/>
  <c r="K82" i="20" s="1"/>
  <c r="F82" i="21"/>
  <c r="F82" i="25" s="1"/>
  <c r="F25" i="21"/>
  <c r="F81" i="25"/>
  <c r="G26" i="20"/>
  <c r="G90" i="20"/>
  <c r="F90" i="20"/>
  <c r="F26" i="20"/>
  <c r="I25" i="21"/>
  <c r="I25" i="25" s="1"/>
  <c r="I81" i="25"/>
  <c r="K78" i="21"/>
  <c r="J78" i="25"/>
  <c r="J81" i="21"/>
  <c r="E25" i="21"/>
  <c r="E81" i="25"/>
  <c r="I248" i="29"/>
  <c r="I369" i="29"/>
  <c r="K79" i="21"/>
  <c r="J79" i="25"/>
  <c r="H82" i="21"/>
  <c r="H82" i="25" s="1"/>
  <c r="H24" i="21"/>
  <c r="H80" i="25"/>
  <c r="E53" i="23"/>
  <c r="H53" i="19"/>
  <c r="H85" i="19" s="1"/>
  <c r="H91" i="19" s="1"/>
  <c r="G80" i="25"/>
  <c r="G24" i="21"/>
  <c r="G82" i="21"/>
  <c r="G82" i="25" s="1"/>
  <c r="I80" i="25"/>
  <c r="I24" i="21"/>
  <c r="I82" i="21"/>
  <c r="I82" i="25" s="1"/>
  <c r="O53" i="20"/>
  <c r="J90" i="19"/>
  <c r="K90" i="19" s="1"/>
  <c r="N90" i="19" s="1"/>
  <c r="F85" i="18"/>
  <c r="F91" i="18" s="1"/>
  <c r="J91" i="18" s="1"/>
  <c r="J54" i="18" s="1"/>
  <c r="J62" i="18" s="1"/>
  <c r="D20" i="23" s="1"/>
  <c r="J53" i="18"/>
  <c r="F24" i="25"/>
  <c r="E23" i="23"/>
  <c r="E53" i="19"/>
  <c r="J26" i="19"/>
  <c r="K26" i="19" s="1"/>
  <c r="N26" i="19" s="1"/>
  <c r="E26" i="20"/>
  <c r="E90" i="20"/>
  <c r="J24" i="20"/>
  <c r="K24" i="20" s="1"/>
  <c r="E80" i="25"/>
  <c r="J80" i="21"/>
  <c r="E82" i="21"/>
  <c r="E24" i="21"/>
  <c r="I246" i="29"/>
  <c r="K54" i="18"/>
  <c r="N54" i="18" s="1"/>
  <c r="D85" i="4"/>
  <c r="D85" i="25" s="1"/>
  <c r="I55" i="29"/>
  <c r="D63" i="4"/>
  <c r="O63" i="19" s="1"/>
  <c r="I63" i="27" a="1"/>
  <c r="I63" i="27" s="1"/>
  <c r="O53" i="19"/>
  <c r="O53" i="18"/>
  <c r="O53" i="4"/>
  <c r="K53" i="4"/>
  <c r="N53" i="4" s="1"/>
  <c r="D53" i="25"/>
  <c r="O53" i="21"/>
  <c r="D55" i="4"/>
  <c r="O55" i="18" s="1"/>
  <c r="N132" i="25"/>
  <c r="K132" i="25"/>
  <c r="D90" i="25"/>
  <c r="I90" i="27" a="1"/>
  <c r="I90" i="27" s="1"/>
  <c r="N138" i="25"/>
  <c r="K138" i="25"/>
  <c r="N131" i="25"/>
  <c r="K131" i="25"/>
  <c r="O56" i="20"/>
  <c r="K56" i="4"/>
  <c r="O56" i="18"/>
  <c r="O56" i="4"/>
  <c r="O56" i="21"/>
  <c r="O56" i="19"/>
  <c r="D56" i="25"/>
  <c r="K137" i="25"/>
  <c r="N137" i="25"/>
  <c r="N82" i="20"/>
  <c r="N89" i="20"/>
  <c r="N89" i="25" s="1"/>
  <c r="K89" i="25"/>
  <c r="N147" i="25"/>
  <c r="K147" i="25"/>
  <c r="J91" i="4"/>
  <c r="N25" i="20"/>
  <c r="N54" i="4"/>
  <c r="J63" i="4"/>
  <c r="N146" i="25"/>
  <c r="K146" i="25"/>
  <c r="J62" i="4"/>
  <c r="C19" i="23"/>
  <c r="H19" i="23" s="1"/>
  <c r="P56" i="19"/>
  <c r="P56" i="21"/>
  <c r="P56" i="4"/>
  <c r="P56" i="20"/>
  <c r="P56" i="18"/>
  <c r="J56" i="25"/>
  <c r="D89" i="25"/>
  <c r="G16" i="23"/>
  <c r="D16" i="23"/>
  <c r="F16" i="23"/>
  <c r="I375" i="29"/>
  <c r="E16" i="23"/>
  <c r="F43" i="23" l="1"/>
  <c r="G53" i="20"/>
  <c r="G85" i="20" s="1"/>
  <c r="F25" i="25"/>
  <c r="F90" i="21"/>
  <c r="F26" i="21"/>
  <c r="J90" i="20"/>
  <c r="K90" i="20" s="1"/>
  <c r="K53" i="18"/>
  <c r="J85" i="18"/>
  <c r="D18" i="23"/>
  <c r="J26" i="20"/>
  <c r="K26" i="20" s="1"/>
  <c r="E53" i="20"/>
  <c r="F23" i="23"/>
  <c r="F53" i="20"/>
  <c r="F85" i="20" s="1"/>
  <c r="F91" i="20" s="1"/>
  <c r="F33" i="23"/>
  <c r="E85" i="19"/>
  <c r="E91" i="19" s="1"/>
  <c r="J91" i="19" s="1"/>
  <c r="J54" i="19" s="1"/>
  <c r="J53" i="19"/>
  <c r="I26" i="21"/>
  <c r="I90" i="21"/>
  <c r="I24" i="25"/>
  <c r="F26" i="25"/>
  <c r="K80" i="21"/>
  <c r="J80" i="25"/>
  <c r="H90" i="21"/>
  <c r="H24" i="25"/>
  <c r="H26" i="21"/>
  <c r="K81" i="21"/>
  <c r="J81" i="25"/>
  <c r="N79" i="21"/>
  <c r="N79" i="25" s="1"/>
  <c r="K79" i="25"/>
  <c r="N24" i="20"/>
  <c r="E26" i="21"/>
  <c r="E24" i="25"/>
  <c r="J24" i="21"/>
  <c r="P24" i="20" s="1"/>
  <c r="E90" i="21"/>
  <c r="E82" i="25"/>
  <c r="J82" i="21"/>
  <c r="E25" i="25"/>
  <c r="J25" i="21"/>
  <c r="N78" i="21"/>
  <c r="N78" i="25" s="1"/>
  <c r="K78" i="25"/>
  <c r="J55" i="18"/>
  <c r="G90" i="21"/>
  <c r="G26" i="21"/>
  <c r="G24" i="25"/>
  <c r="I373" i="29"/>
  <c r="O63" i="20"/>
  <c r="K62" i="18"/>
  <c r="N62" i="18" s="1"/>
  <c r="K85" i="4"/>
  <c r="N85" i="4" s="1"/>
  <c r="O63" i="18"/>
  <c r="C16" i="23"/>
  <c r="H16" i="23" s="1"/>
  <c r="D63" i="25"/>
  <c r="O63" i="4"/>
  <c r="O63" i="21"/>
  <c r="K63" i="4"/>
  <c r="N63" i="4" s="1"/>
  <c r="D55" i="25"/>
  <c r="O55" i="21"/>
  <c r="O55" i="19"/>
  <c r="O55" i="4"/>
  <c r="O55" i="20"/>
  <c r="K55" i="4"/>
  <c r="N55" i="4" s="1"/>
  <c r="Q56" i="19"/>
  <c r="K56" i="25"/>
  <c r="Q56" i="21"/>
  <c r="Q56" i="18"/>
  <c r="N56" i="4"/>
  <c r="N56" i="25" s="1"/>
  <c r="Q56" i="4"/>
  <c r="Q56" i="20"/>
  <c r="N90" i="20"/>
  <c r="C20" i="23"/>
  <c r="K62" i="4"/>
  <c r="G91" i="20"/>
  <c r="H33" i="23" l="1"/>
  <c r="G33" i="23"/>
  <c r="F53" i="21"/>
  <c r="F85" i="21" s="1"/>
  <c r="F91" i="21" s="1"/>
  <c r="J90" i="21"/>
  <c r="J90" i="25" s="1"/>
  <c r="P24" i="4"/>
  <c r="P24" i="18"/>
  <c r="K25" i="21"/>
  <c r="J25" i="25"/>
  <c r="P25" i="18"/>
  <c r="P25" i="21"/>
  <c r="P25" i="4"/>
  <c r="P25" i="19"/>
  <c r="P25" i="20"/>
  <c r="G26" i="25"/>
  <c r="G43" i="23"/>
  <c r="H43" i="23" s="1"/>
  <c r="G53" i="21"/>
  <c r="G53" i="23"/>
  <c r="H53" i="23" s="1"/>
  <c r="H26" i="25"/>
  <c r="H53" i="21"/>
  <c r="N26" i="20"/>
  <c r="K82" i="21"/>
  <c r="J82" i="25"/>
  <c r="I53" i="21"/>
  <c r="G63" i="23"/>
  <c r="H63" i="23" s="1"/>
  <c r="I26" i="25"/>
  <c r="N80" i="21"/>
  <c r="N80" i="25" s="1"/>
  <c r="K80" i="25"/>
  <c r="K90" i="21"/>
  <c r="N90" i="21" s="1"/>
  <c r="K24" i="21"/>
  <c r="P24" i="21"/>
  <c r="J24" i="25"/>
  <c r="P24" i="19"/>
  <c r="E26" i="25"/>
  <c r="J26" i="21"/>
  <c r="P26" i="4" s="1"/>
  <c r="G23" i="23"/>
  <c r="H23" i="23" s="1"/>
  <c r="E53" i="21"/>
  <c r="K81" i="25"/>
  <c r="N81" i="21"/>
  <c r="N81" i="25" s="1"/>
  <c r="P26" i="19"/>
  <c r="K85" i="18"/>
  <c r="N53" i="18"/>
  <c r="J63" i="18"/>
  <c r="K63" i="18" s="1"/>
  <c r="N63" i="18" s="1"/>
  <c r="K55" i="18"/>
  <c r="N55" i="18" s="1"/>
  <c r="J85" i="19"/>
  <c r="K85" i="19" s="1"/>
  <c r="J55" i="19"/>
  <c r="K53" i="19"/>
  <c r="N53" i="19" s="1"/>
  <c r="J53" i="20"/>
  <c r="E85" i="20"/>
  <c r="E91" i="20" s="1"/>
  <c r="J91" i="20" s="1"/>
  <c r="J54" i="20" s="1"/>
  <c r="J55" i="20" s="1"/>
  <c r="J63" i="20" s="1"/>
  <c r="E18" i="23"/>
  <c r="K54" i="19"/>
  <c r="N54" i="19" s="1"/>
  <c r="J62" i="19"/>
  <c r="K91" i="4"/>
  <c r="N91" i="4" s="1"/>
  <c r="N62" i="4"/>
  <c r="F85" i="25"/>
  <c r="N90" i="25"/>
  <c r="J26" i="25" l="1"/>
  <c r="K90" i="25"/>
  <c r="F53" i="25"/>
  <c r="N25" i="21"/>
  <c r="N25" i="25" s="1"/>
  <c r="Q25" i="21"/>
  <c r="Q25" i="19"/>
  <c r="K25" i="25"/>
  <c r="Q25" i="20"/>
  <c r="Q25" i="4"/>
  <c r="Q25" i="18"/>
  <c r="N85" i="19"/>
  <c r="K91" i="19"/>
  <c r="N91" i="19" s="1"/>
  <c r="E53" i="25"/>
  <c r="E85" i="21"/>
  <c r="J53" i="21"/>
  <c r="H85" i="21"/>
  <c r="H53" i="25"/>
  <c r="N24" i="21"/>
  <c r="N24" i="25" s="1"/>
  <c r="Q24" i="21"/>
  <c r="Q24" i="20"/>
  <c r="Q24" i="19"/>
  <c r="Q24" i="18"/>
  <c r="Q24" i="4"/>
  <c r="K24" i="25"/>
  <c r="I85" i="21"/>
  <c r="I53" i="25"/>
  <c r="J63" i="19"/>
  <c r="K63" i="19" s="1"/>
  <c r="N63" i="19" s="1"/>
  <c r="K55" i="19"/>
  <c r="N55" i="19" s="1"/>
  <c r="K26" i="21"/>
  <c r="P26" i="20"/>
  <c r="P26" i="18"/>
  <c r="F18" i="23"/>
  <c r="J85" i="20"/>
  <c r="K53" i="20"/>
  <c r="K91" i="18"/>
  <c r="N91" i="18" s="1"/>
  <c r="N85" i="18"/>
  <c r="P26" i="21"/>
  <c r="G85" i="21"/>
  <c r="G53" i="25"/>
  <c r="N82" i="21"/>
  <c r="N82" i="25" s="1"/>
  <c r="K82" i="25"/>
  <c r="E20" i="23"/>
  <c r="K62" i="19"/>
  <c r="N62" i="19" s="1"/>
  <c r="K54" i="20"/>
  <c r="N54" i="20" s="1"/>
  <c r="J62" i="20"/>
  <c r="F20" i="23" s="1"/>
  <c r="K55" i="20"/>
  <c r="N55" i="20" s="1"/>
  <c r="K63" i="20"/>
  <c r="I91" i="21" l="1"/>
  <c r="I85" i="25"/>
  <c r="K85" i="20"/>
  <c r="N53" i="20"/>
  <c r="H91" i="21"/>
  <c r="H85" i="25"/>
  <c r="G91" i="21"/>
  <c r="G85" i="25"/>
  <c r="N26" i="21"/>
  <c r="N26" i="25" s="1"/>
  <c r="Q26" i="4"/>
  <c r="Q26" i="18"/>
  <c r="Q26" i="19"/>
  <c r="K26" i="25"/>
  <c r="Q26" i="20"/>
  <c r="Q26" i="21"/>
  <c r="P53" i="4"/>
  <c r="J53" i="25"/>
  <c r="J85" i="21"/>
  <c r="P53" i="19"/>
  <c r="K53" i="21"/>
  <c r="P53" i="20"/>
  <c r="P53" i="21"/>
  <c r="P53" i="18"/>
  <c r="E91" i="21"/>
  <c r="E85" i="25"/>
  <c r="K62" i="20"/>
  <c r="N62" i="20" s="1"/>
  <c r="N63" i="20"/>
  <c r="N53" i="21" l="1"/>
  <c r="N53" i="25" s="1"/>
  <c r="Q53" i="4"/>
  <c r="K53" i="25"/>
  <c r="Q53" i="21"/>
  <c r="Q53" i="20"/>
  <c r="Q53" i="18"/>
  <c r="K91" i="20"/>
  <c r="N91" i="20" s="1"/>
  <c r="N85" i="20"/>
  <c r="J85" i="25"/>
  <c r="J91" i="21"/>
  <c r="K85" i="21"/>
  <c r="Q53" i="19"/>
  <c r="N85" i="21" l="1"/>
  <c r="K85" i="25"/>
  <c r="J54" i="21"/>
  <c r="K91" i="21"/>
  <c r="N91" i="21" s="1"/>
  <c r="N91" i="25" s="1"/>
  <c r="J91" i="25"/>
  <c r="N85" i="25"/>
  <c r="K91" i="25" l="1"/>
  <c r="J62" i="21"/>
  <c r="J54" i="25"/>
  <c r="P54" i="19"/>
  <c r="K54" i="21"/>
  <c r="J55" i="21"/>
  <c r="P54" i="20"/>
  <c r="P54" i="4"/>
  <c r="P54" i="18"/>
  <c r="G18" i="23"/>
  <c r="H18" i="23" s="1"/>
  <c r="P54" i="21"/>
  <c r="J63" i="21" l="1"/>
  <c r="J55" i="25"/>
  <c r="P55" i="18"/>
  <c r="K55" i="21"/>
  <c r="P55" i="19"/>
  <c r="P55" i="21"/>
  <c r="P55" i="4"/>
  <c r="P55" i="20"/>
  <c r="N54" i="21"/>
  <c r="N54" i="25" s="1"/>
  <c r="Q54" i="19"/>
  <c r="Q54" i="4"/>
  <c r="Q54" i="18"/>
  <c r="K54" i="25"/>
  <c r="Q54" i="21"/>
  <c r="Q54" i="20"/>
  <c r="K62" i="21"/>
  <c r="P62" i="20"/>
  <c r="P62" i="18"/>
  <c r="G20" i="23"/>
  <c r="H20" i="23" s="1"/>
  <c r="J62" i="25"/>
  <c r="P62" i="19"/>
  <c r="P62" i="4"/>
  <c r="P62" i="21"/>
  <c r="Q55" i="19" l="1"/>
  <c r="N55" i="21"/>
  <c r="N55" i="25" s="1"/>
  <c r="Q55" i="4"/>
  <c r="Q55" i="20"/>
  <c r="K55" i="25"/>
  <c r="Q55" i="21"/>
  <c r="Q55" i="18"/>
  <c r="K62" i="25"/>
  <c r="N62" i="21"/>
  <c r="N62" i="25" s="1"/>
  <c r="Q62" i="4"/>
  <c r="Q62" i="20"/>
  <c r="Q62" i="21"/>
  <c r="Q62" i="18"/>
  <c r="Q62" i="19"/>
  <c r="K63" i="21"/>
  <c r="P63" i="4"/>
  <c r="P63" i="20"/>
  <c r="P63" i="18"/>
  <c r="P63" i="19"/>
  <c r="P63" i="21"/>
  <c r="J63" i="25"/>
  <c r="Q63" i="21" l="1"/>
  <c r="Q63" i="20"/>
  <c r="Q63" i="19"/>
  <c r="Q63" i="18"/>
  <c r="K63" i="25"/>
  <c r="N63" i="21"/>
  <c r="N63" i="25" s="1"/>
  <c r="Q6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<sst xmlns="http://schemas.openxmlformats.org/spreadsheetml/2006/main" count="1790" uniqueCount="422">
  <si>
    <t>Sponsor</t>
  </si>
  <si>
    <t>FRINGE BENEFIT DETAIL</t>
  </si>
  <si>
    <t>Total Non-Student Salaries and Wages</t>
  </si>
  <si>
    <t>Total Fringe Benefits</t>
  </si>
  <si>
    <t>Total Direct Costs</t>
  </si>
  <si>
    <t>Less Capital Equipment</t>
  </si>
  <si>
    <t>Less Tuition</t>
  </si>
  <si>
    <t>Total Subs in Excess of $25,000</t>
  </si>
  <si>
    <t>Less Participant Support Costs</t>
  </si>
  <si>
    <t>NA</t>
  </si>
  <si>
    <t>OTHER PERSONNEL</t>
  </si>
  <si>
    <t>( ) Graduate Students</t>
  </si>
  <si>
    <t>( ) Undergraduate Students</t>
  </si>
  <si>
    <t xml:space="preserve">( ) Other </t>
  </si>
  <si>
    <t>PARTICIPANT SUPPORT COSTS</t>
  </si>
  <si>
    <t>OTHER DIRECT COSTS</t>
  </si>
  <si>
    <t>TOTAL DIRECT COSTS</t>
  </si>
  <si>
    <t>Description</t>
  </si>
  <si>
    <t>Budget Type:</t>
  </si>
  <si>
    <t>Preparer:</t>
  </si>
  <si>
    <t>Date Created:</t>
  </si>
  <si>
    <t>Last Revised:</t>
  </si>
  <si>
    <t>College</t>
  </si>
  <si>
    <t>Other</t>
  </si>
  <si>
    <t>Graduate Students</t>
  </si>
  <si>
    <t>YEAR 1</t>
  </si>
  <si>
    <t xml:space="preserve">                          Total Salaries and Wages</t>
  </si>
  <si>
    <t>YEAR 2</t>
  </si>
  <si>
    <t>YEAR 3</t>
  </si>
  <si>
    <t>YEAR 4</t>
  </si>
  <si>
    <t>YEAR 5</t>
  </si>
  <si>
    <t>TOTAL CHARGED</t>
  </si>
  <si>
    <t>TRAVEL</t>
  </si>
  <si>
    <t>RATES</t>
  </si>
  <si>
    <t xml:space="preserve">     A set of parentheses precedes salary items which could apply to more than one person.  Between the parentheses, enter the number of people for whom the salary is intended.</t>
  </si>
  <si>
    <t>Other Direct Costs</t>
  </si>
  <si>
    <t>Indirect Costs</t>
  </si>
  <si>
    <t>Domestic In-State</t>
  </si>
  <si>
    <t>Domestic Out-of-State</t>
  </si>
  <si>
    <t>Foreign</t>
  </si>
  <si>
    <t>Stipends</t>
  </si>
  <si>
    <t>Travel</t>
  </si>
  <si>
    <t>Subsistence</t>
  </si>
  <si>
    <t>Materials &amp; Supplies</t>
  </si>
  <si>
    <t>Non-Capital Equipment</t>
  </si>
  <si>
    <t>Tuition</t>
  </si>
  <si>
    <t>Total Project</t>
  </si>
  <si>
    <t>TOTAL SR PERSONNEL SALARIES</t>
  </si>
  <si>
    <t>PROPOSAL BUDGET</t>
  </si>
  <si>
    <t>TOTAL SALARIES, WAGES &amp; FRINGE</t>
  </si>
  <si>
    <t>TOTAL PARTICIPANT SUPPORT</t>
  </si>
  <si>
    <t>TOTAL OTHER DIRECT COSTS</t>
  </si>
  <si>
    <t>TOTAL TRAVEL</t>
  </si>
  <si>
    <t>TOTAL COSTS</t>
  </si>
  <si>
    <t>Sponsor Costs</t>
  </si>
  <si>
    <t>3rd Party</t>
  </si>
  <si>
    <t>F&amp;A (Indirect) Costs</t>
  </si>
  <si>
    <t>F&amp;A (Indirect) Costs Charged</t>
  </si>
  <si>
    <t>Other Sources*</t>
  </si>
  <si>
    <t xml:space="preserve">                     Add'l Co-PIs/Sr Personnel (enter below)</t>
  </si>
  <si>
    <t>Total Additional Sr Pers Salaries</t>
  </si>
  <si>
    <t>ADDITIONAL SENIOR PERSONNEL</t>
  </si>
  <si>
    <t>Account #</t>
  </si>
  <si>
    <t>Cumulative All Budget Years (not printed)</t>
  </si>
  <si>
    <t>YEAR 1                       Budget Type:</t>
  </si>
  <si>
    <t>YEAR 2                      Budget Type:</t>
  </si>
  <si>
    <t>YEAR 5                      Budget Type:</t>
  </si>
  <si>
    <t>YEAR 4                      Budget Type:</t>
  </si>
  <si>
    <t>YEAR 3                      Budget Type:</t>
  </si>
  <si>
    <t>Proposal Budget</t>
  </si>
  <si>
    <t xml:space="preserve"> pg. 2                                        File:</t>
  </si>
  <si>
    <t>pg. 2                                       File:</t>
  </si>
  <si>
    <t>Proposal Budget Spreadsheets</t>
  </si>
  <si>
    <t>Department</t>
  </si>
  <si>
    <t>Year 1</t>
  </si>
  <si>
    <t>Year 2</t>
  </si>
  <si>
    <t>Year 3</t>
  </si>
  <si>
    <t>Year 4</t>
  </si>
  <si>
    <t>Year 5</t>
  </si>
  <si>
    <t>Total</t>
  </si>
  <si>
    <t>Equipment</t>
  </si>
  <si>
    <t>Participant Support</t>
  </si>
  <si>
    <t>DO NOT add or delete rows or columns in any of the sheets in this workbook.</t>
  </si>
  <si>
    <t>Amounts by Year and Source of Funds</t>
  </si>
  <si>
    <t>Salaries (non-GS)</t>
  </si>
  <si>
    <t xml:space="preserve">     If more than two capital equipment items are to be included, enter information for the additional equipment in the "Additional Equipment" section at the bottom of the sheet. Totals will automatically appear in the "Additional Capital Equipment" line of the main budget.</t>
  </si>
  <si>
    <t>Fiscal Year</t>
  </si>
  <si>
    <t>05</t>
  </si>
  <si>
    <t>University Indirect Costs</t>
  </si>
  <si>
    <t>Shared Sponsor Indirect</t>
  </si>
  <si>
    <t>Project Type (R-I-O):</t>
  </si>
  <si>
    <t>CUMULATIVE</t>
  </si>
  <si>
    <t xml:space="preserve">                     Additional Co-PIs/Sr Personnel</t>
  </si>
  <si>
    <t>RATES Year 1</t>
  </si>
  <si>
    <t>Account #:</t>
  </si>
  <si>
    <t>Created:</t>
  </si>
  <si>
    <t>ORGANIZATION</t>
  </si>
  <si>
    <t>FOR NSF USE ONLY</t>
  </si>
  <si>
    <t>PRINCIPAL INVESTIGATOR / PROJECT DIRECTOR</t>
  </si>
  <si>
    <t>SUMMARY</t>
  </si>
  <si>
    <t>DURATION (months)</t>
  </si>
  <si>
    <t>Proposed</t>
  </si>
  <si>
    <t>Granted</t>
  </si>
  <si>
    <t>AWARD NO.</t>
  </si>
  <si>
    <t>(List each separately with title, A.7. show number in brackets)</t>
  </si>
  <si>
    <t>A.</t>
  </si>
  <si>
    <t>SENIOR PERSONNEL: PI/PD, Co-Pi's, Faculty and Other Senior Associates</t>
  </si>
  <si>
    <t>1.</t>
  </si>
  <si>
    <t>2.</t>
  </si>
  <si>
    <t>3.</t>
  </si>
  <si>
    <t>4.</t>
  </si>
  <si>
    <t>5.</t>
  </si>
  <si>
    <t>CAL</t>
  </si>
  <si>
    <t>ACAD</t>
  </si>
  <si>
    <t>SUMR</t>
  </si>
  <si>
    <t>6.</t>
  </si>
  <si>
    <t>7.</t>
  </si>
  <si>
    <t>() TOTAL SENIOR PERSONNEL (1-6)</t>
  </si>
  <si>
    <t>B.</t>
  </si>
  <si>
    <t>OTHER PERSONNEL (LIST INDIVIDUALLY ON BUDGET JUSTIFICATION PAGE)</t>
  </si>
  <si>
    <t>TOTAL SALARIES AND WAGES (A+B)</t>
  </si>
  <si>
    <t>NSF Funded</t>
  </si>
  <si>
    <t xml:space="preserve"> Person-months</t>
  </si>
  <si>
    <t>Funds</t>
  </si>
  <si>
    <t>Requested by</t>
  </si>
  <si>
    <t>proposer</t>
  </si>
  <si>
    <t>granted by NSF</t>
  </si>
  <si>
    <t>PROPOSAL NO.</t>
  </si>
  <si>
    <t>(if different)</t>
  </si>
  <si>
    <t>C.</t>
  </si>
  <si>
    <t>FRINGE BENEFITS (IF CHARGED AS DIRECT COSTS)</t>
  </si>
  <si>
    <t>TOTAL SALARIES, WAGES AND FRINGE BENEFITS (A+B+C)</t>
  </si>
  <si>
    <t>D.</t>
  </si>
  <si>
    <t>EQUIPMENT (LIST ITEM AND DOLLAR AMOUNT FOR EACH ITEM EXCEEDING $5,000.)</t>
  </si>
  <si>
    <t>TOTAL EQUIPMENT</t>
  </si>
  <si>
    <t>E.</t>
  </si>
  <si>
    <t>1. DOMESTIC (INCL. CANADA, MEXICO AND U.S. POSSESSIONS)</t>
  </si>
  <si>
    <t>2. FOREIGN</t>
  </si>
  <si>
    <t>F.</t>
  </si>
  <si>
    <t>1. Stipends                                           $</t>
  </si>
  <si>
    <t>2. Travel                                               $</t>
  </si>
  <si>
    <t>3. Subsistence                                  $</t>
  </si>
  <si>
    <t>4. Other                                                $</t>
  </si>
  <si>
    <t>TOTAL NUMBER OF PARTICIPANTS</t>
  </si>
  <si>
    <t>TOTAL PARTICIPANT COSTS</t>
  </si>
  <si>
    <t>G.</t>
  </si>
  <si>
    <t>MATERIALS AND SUPPLIES</t>
  </si>
  <si>
    <t>PUBLICATION COSTS/DOCUMENTATION/DISSEMINATION</t>
  </si>
  <si>
    <t>CONSULTANT SERVICES</t>
  </si>
  <si>
    <t>COMPUTER SERVICES</t>
  </si>
  <si>
    <t>SUBAWARDS</t>
  </si>
  <si>
    <t>OTHER</t>
  </si>
  <si>
    <t>H.</t>
  </si>
  <si>
    <t>TOTAL DIRECT COSTS (A THROUGH  G)</t>
  </si>
  <si>
    <t>I.</t>
  </si>
  <si>
    <t>INDIRECT COSTS (F&amp;A)(SPECIFY RATE AND BASE)</t>
  </si>
  <si>
    <t>TOTAL INDIRECT COSTS (F&amp; A)</t>
  </si>
  <si>
    <t>J.</t>
  </si>
  <si>
    <t>TOTAL DIRECT AND INDIRECT COSTS (H+I)</t>
  </si>
  <si>
    <t>K.</t>
  </si>
  <si>
    <t>RESIDUAL FUNDS (IF FOR FURTHER SUPPORT OF CURRENT PROJECTS SEE GPG II.C.I</t>
  </si>
  <si>
    <t>L.</t>
  </si>
  <si>
    <t>AMOUNT OF THIS REQUEST (J) OR (J MINUS K)</t>
  </si>
  <si>
    <t>M.</t>
  </si>
  <si>
    <t>COST SHARING PROPOSED LEVEL     $</t>
  </si>
  <si>
    <t>AGREED LEVEL IF DIFFERENT $</t>
  </si>
  <si>
    <t>PI/PD NAME</t>
  </si>
  <si>
    <t>ORG. REP. NAME*</t>
  </si>
  <si>
    <t>INDIRECT COST RATE VERIFICATION</t>
  </si>
  <si>
    <t>Initials ORG</t>
  </si>
  <si>
    <t>Date Checked</t>
  </si>
  <si>
    <t>Date Of Rate Sheet</t>
  </si>
  <si>
    <t>* ELECTRONIC SIGNATURES REQUIRED FOR REVISED BUDGET</t>
  </si>
  <si>
    <t>Cumulative</t>
  </si>
  <si>
    <t>Subsequent Budget Years and Cumulative Below</t>
  </si>
  <si>
    <t>Rates</t>
  </si>
  <si>
    <t>Other (enter below)</t>
  </si>
  <si>
    <t>Total Add'l Other Direct Costs</t>
  </si>
  <si>
    <t>06</t>
  </si>
  <si>
    <t>Class Code</t>
  </si>
  <si>
    <t>Account Code</t>
  </si>
  <si>
    <t>Account</t>
  </si>
  <si>
    <t xml:space="preserve"> a reference guide and do not appear in the printed version.</t>
  </si>
  <si>
    <t>Acct Code</t>
  </si>
  <si>
    <t>01</t>
  </si>
  <si>
    <t>02</t>
  </si>
  <si>
    <t>03</t>
  </si>
  <si>
    <t>04</t>
  </si>
  <si>
    <t>07</t>
  </si>
  <si>
    <t>08</t>
  </si>
  <si>
    <t>09</t>
  </si>
  <si>
    <t>Cumulative                Budget Type:</t>
  </si>
  <si>
    <t>New Blended Rate:</t>
  </si>
  <si>
    <t>Blended Rate Calculator</t>
  </si>
  <si>
    <t>Period 1 Rate:</t>
  </si>
  <si>
    <t>Period 1 Months:</t>
  </si>
  <si>
    <t>Period 2 Rate:</t>
  </si>
  <si>
    <t>Faculty Summer Salary</t>
  </si>
  <si>
    <t>Account Codes for Senior Personnel Salary</t>
  </si>
  <si>
    <t>Dept E&amp;G</t>
  </si>
  <si>
    <t xml:space="preserve">               Add'l Capital Costs (enter below)</t>
  </si>
  <si>
    <t>TOTAL CAPITAL COSTS</t>
  </si>
  <si>
    <t>Total Additional Captial Costs</t>
  </si>
  <si>
    <t>Cls Code</t>
  </si>
  <si>
    <t>Total Additional Capital Costs</t>
  </si>
  <si>
    <t>Travel (out of state)</t>
  </si>
  <si>
    <t>Subrecipients (enter below)</t>
  </si>
  <si>
    <t>Subrecipient Organization</t>
  </si>
  <si>
    <t>Total Subrecipient Costs</t>
  </si>
  <si>
    <t>Less Subs in Excess $25,000</t>
  </si>
  <si>
    <t>SUBRECIPIENT DETAIL</t>
  </si>
  <si>
    <t>Below</t>
  </si>
  <si>
    <t>Subrecipient F&amp;A Cost Calculation</t>
  </si>
  <si>
    <t>Amt Applied to F&amp;A Base this Yr</t>
  </si>
  <si>
    <t>Above Sponsor Cap</t>
  </si>
  <si>
    <t xml:space="preserve">State Agreement </t>
  </si>
  <si>
    <t>Subs in Excess of First $25K (60270)</t>
  </si>
  <si>
    <t>TOTAL FACS</t>
  </si>
  <si>
    <t>Greater than $25K</t>
  </si>
  <si>
    <t>Less than $25K</t>
  </si>
  <si>
    <t>Total Add'l Sr Pers Salaries</t>
  </si>
  <si>
    <t>---&gt;</t>
  </si>
  <si>
    <t>Subrecipients</t>
  </si>
  <si>
    <t xml:space="preserve">               Add'l Capital Costs</t>
  </si>
  <si>
    <t>CAPITAL EQUIPMENT OR CONSTRUCTION</t>
  </si>
  <si>
    <t>Publications</t>
  </si>
  <si>
    <t>Computer Services</t>
  </si>
  <si>
    <t xml:space="preserve">ADDITIONAL CAPITAL EQUIPMENT OR CONSTRUCTION </t>
  </si>
  <si>
    <t>ADDITIONAL CAPITAL EQUIPMENT OR CONSTRUCTION</t>
  </si>
  <si>
    <t xml:space="preserve">     Information for subawards should be entered in the "Subrecipient Detail" section at the bottom of the sheet.  Totals will appear in the "Subrecipient" line in the main budget. Subreipient indirect costs are calculated automatically.</t>
  </si>
  <si>
    <t>Principal Investigator:</t>
  </si>
  <si>
    <t>Date</t>
  </si>
  <si>
    <t>Preparer</t>
  </si>
  <si>
    <t>Submission #:</t>
  </si>
  <si>
    <t>Principal Investigator</t>
  </si>
  <si>
    <t>N/A</t>
  </si>
  <si>
    <t>Yr 1</t>
  </si>
  <si>
    <t>Yr 2</t>
  </si>
  <si>
    <t>Yr 3</t>
  </si>
  <si>
    <t>Yr 4</t>
  </si>
  <si>
    <t>Yr 5</t>
  </si>
  <si>
    <t>Named Personnel Salary for Fringe Benefit Calculation by Account Code:</t>
  </si>
  <si>
    <t xml:space="preserve"> For more comprehensive instructions go to: </t>
  </si>
  <si>
    <t>Months Devoted to Project</t>
  </si>
  <si>
    <t>Appt Length in Months</t>
  </si>
  <si>
    <t>FRINGE    BENEFITS</t>
  </si>
  <si>
    <t>Totals</t>
  </si>
  <si>
    <t>Last</t>
  </si>
  <si>
    <t>Modified</t>
  </si>
  <si>
    <t>Tot Reg</t>
  </si>
  <si>
    <t>SENIOR PERSONNEL - list all with salary or cost-shared salary - enter additional below</t>
  </si>
  <si>
    <t>OTHER DIRECT COSTS - enter additional other costs below</t>
  </si>
  <si>
    <t>SENIOR PERSONNEL - names and account codes must be entered in Sponsor tab</t>
  </si>
  <si>
    <t>CAPITAL EQUIPMENT OR CONSTRUCTION - descriptions and account codes must be entered in Sponsor tab</t>
  </si>
  <si>
    <t>ADDITIONAL SENIOR PERSONNEL - names and account codes must be entered in Sponsor tab</t>
  </si>
  <si>
    <t>ADDITIONAL CAPITAL EQUIPMENT OR CONSTRUCTION - descriptions and account codes must be entered in Sponsor tab</t>
  </si>
  <si>
    <t>OTHER DIRECT COSTS - descriptions and account codes must be entered in Sponsor tab</t>
  </si>
  <si>
    <t>OTHER DIRECT COSTS NOT SHOWN ABOVE (enter account code in col A, description in col C)</t>
  </si>
  <si>
    <t>Please refer to the ACCOUNT CODES list in the TOOLBOX tab of this workbook for correct codes</t>
  </si>
  <si>
    <t>all salary</t>
  </si>
  <si>
    <t>additional only</t>
  </si>
  <si>
    <t>SENIOR PERSONNEL</t>
  </si>
  <si>
    <t>PARTICIPANT SUPPORT COSTS - account codes must be entered in Sponsor tab</t>
  </si>
  <si>
    <t>OTHER DIRECT COSTS - account codes must be entered in Sponsor tab</t>
  </si>
  <si>
    <t>SUBRECIPIENT DETAIL - Subrecipient organizations and account codes must be entered in Sponsor tab</t>
  </si>
  <si>
    <t>OTHER PERSONNEL - account codes must be entered in Sponsor tab</t>
  </si>
  <si>
    <t>TRAVEL - account codes must be entered in Sponsor tab</t>
  </si>
  <si>
    <t>total top</t>
  </si>
  <si>
    <t>equip</t>
  </si>
  <si>
    <t>salary</t>
  </si>
  <si>
    <t>additional</t>
  </si>
  <si>
    <t>all additional</t>
  </si>
  <si>
    <t>other direct</t>
  </si>
  <si>
    <t>Table -&gt;</t>
  </si>
  <si>
    <t>Sponsor Costs                   Budget Type:</t>
  </si>
  <si>
    <t>Subrecipient F&amp;A Cost Calculation Cost Sharing</t>
  </si>
  <si>
    <t>Amt Applied to F&amp;A Base this Yr (60250)</t>
  </si>
  <si>
    <t>PLYMOUTH STATE UNIVERSITY- USNH</t>
  </si>
  <si>
    <t>Plymouth State University</t>
  </si>
  <si>
    <t>Banner Project #:</t>
  </si>
  <si>
    <t>Plymouth State University Cost Share Commitment</t>
  </si>
  <si>
    <t>Banner Project#</t>
  </si>
  <si>
    <t>65YF10</t>
  </si>
  <si>
    <t>65YP10</t>
  </si>
  <si>
    <t>617F10</t>
  </si>
  <si>
    <t>61CPHX</t>
  </si>
  <si>
    <t>615F10</t>
  </si>
  <si>
    <t>61CPEX</t>
  </si>
  <si>
    <t>611F10</t>
  </si>
  <si>
    <t>61SNSH</t>
  </si>
  <si>
    <t>Faculty Academic Salary (release time)</t>
  </si>
  <si>
    <t>Less All Other - Except Salaries/Wages</t>
  </si>
  <si>
    <t>New-Continuation-Revision-Supplement</t>
  </si>
  <si>
    <t>PI Name (Last, First)</t>
  </si>
  <si>
    <t>Grant Admin. / Date:</t>
  </si>
  <si>
    <t>Other1</t>
  </si>
  <si>
    <t>Other2</t>
  </si>
  <si>
    <t>Total PSU</t>
  </si>
  <si>
    <t>Total Spon+PSU</t>
  </si>
  <si>
    <t>PSU</t>
  </si>
  <si>
    <t xml:space="preserve">     All named senior personnel must be entered either in the Sponsor worksheet. If more than 3 Co-PIs (or other named Senior Personnel) are participating, enter the information for them in the "Additional Co-PIs" section at the bottom of the sheet. Totals will automatically appear in the "Add'l Co-PIs / Sr Personnel" line of the main budget, and the names will appear on the sheets for subsequent budget years. </t>
  </si>
  <si>
    <t>Other3</t>
  </si>
  <si>
    <t>Third Party</t>
  </si>
  <si>
    <t>In-Kind</t>
  </si>
  <si>
    <t>Cash</t>
  </si>
  <si>
    <t>On PSU Direct</t>
  </si>
  <si>
    <t>IMPORTANT: Enter Salary Account Code in Column A
or Fringe Benefit WILL NOT CALCULATE CORRECTLY</t>
  </si>
  <si>
    <t>Sponsor Requested Costs</t>
  </si>
  <si>
    <t>A,C,S</t>
  </si>
  <si>
    <t>( ) Operating Staff (OS)</t>
  </si>
  <si>
    <t>( ) Teaching/Lecturers</t>
  </si>
  <si>
    <t>Required  CS</t>
  </si>
  <si>
    <t>Voluntary CS</t>
  </si>
  <si>
    <t>&lt;----Sections to left are for categorizing unrecovered sponsor F&amp;A costs. OSP will complete this section.</t>
  </si>
  <si>
    <t>PSU Contribution of Sponsor IDC</t>
  </si>
  <si>
    <t>IDC COST RATE -- FULL</t>
  </si>
  <si>
    <t>IDC RATE -- CHARGED</t>
  </si>
  <si>
    <t>IDC Charged (Indirect Costs/F&amp;A)</t>
  </si>
  <si>
    <t>IDC COST DETAIL</t>
  </si>
  <si>
    <t>IDC Base-Enter "SW or MTDC or TDC"</t>
  </si>
  <si>
    <t>( ) Professional/Technical (PAT)</t>
  </si>
  <si>
    <t>Teaching/Lecturers</t>
  </si>
  <si>
    <t>When employing graduate student assistants it is PSU practice to cover tuition</t>
  </si>
  <si>
    <t>Tuition- Graduate/Undergraduate</t>
  </si>
  <si>
    <t>*Letters of commitment, signed by an authorized organizational representative, are required from each organization providing "Third Party" amounts.</t>
  </si>
  <si>
    <t>Third Party*</t>
  </si>
  <si>
    <t>CAPITAL EQUIPMENT (over 5k each item &amp; useful life of 1+ year) - enter additional row 111 below</t>
  </si>
  <si>
    <t>( ) Hourly - Other Temp</t>
  </si>
  <si>
    <t>613N60</t>
  </si>
  <si>
    <t>Base for IDC Costs</t>
  </si>
  <si>
    <t xml:space="preserve"> Total Salaries/Wages Summer/Temp</t>
  </si>
  <si>
    <t>FRINGE BENEFIT RATE -- FULL</t>
  </si>
  <si>
    <t>FRINGE BENEFIT RATE -- PARTIAL</t>
  </si>
  <si>
    <t>Full Fringe Employees</t>
  </si>
  <si>
    <t>Partial/Summer Fringe Employees</t>
  </si>
  <si>
    <t>Fringe Benefits - Full</t>
  </si>
  <si>
    <t>Fringe Benefits - Partial/Summer</t>
  </si>
  <si>
    <t>************* Fringe Benefit and Indirect Cost (F&amp;A) Rates *************</t>
  </si>
  <si>
    <t>PLYMOUTH STATE UNIVERSITY</t>
  </si>
  <si>
    <t>(Complete list of account codes is available in Banner, consult with your Grants and Contracts Specialist)</t>
  </si>
  <si>
    <t>Instructions for using the OSP Proposal Budget spreadsheets</t>
  </si>
  <si>
    <t>The yellow shaded areas to the right of the sheet show the cumulative amounts for the Sponsor and PSU. These serve as</t>
  </si>
  <si>
    <t xml:space="preserve">     To the left of each line item is the Plymouth State University Banner account code. If you are entering a cost that does not appear in the list of items in the top portion of the sheet, enter it into the section at the bottom of the sheet under Other Direct Costs. The total of these items will appear in the "Other" line of the "Other Direct Costs" section of the budget.</t>
  </si>
  <si>
    <r>
      <t xml:space="preserve">Important: </t>
    </r>
    <r>
      <rPr>
        <b/>
        <sz val="9"/>
        <color indexed="10"/>
        <rFont val="Arial"/>
        <family val="2"/>
      </rPr>
      <t>Summer salary must use the Partial fringe rate. It is essential that the proper account code be assigned in Column A of the salary line to make the benefits calculate correctly.</t>
    </r>
  </si>
  <si>
    <t>Operating Staff (OS- Hourly)</t>
  </si>
  <si>
    <t>Professional &amp; Technical (PAT- Salaried)</t>
  </si>
  <si>
    <t>Graduate Student</t>
  </si>
  <si>
    <t>Undergraduate Student</t>
  </si>
  <si>
    <t>Hourly- Other Temp</t>
  </si>
  <si>
    <t>Capital Equipment</t>
  </si>
  <si>
    <t>Travel Domestic - Out of State</t>
  </si>
  <si>
    <t>Travel Domestic- Foreign</t>
  </si>
  <si>
    <t>Travel Domestic- In State</t>
  </si>
  <si>
    <t>Participant Support- Stipends</t>
  </si>
  <si>
    <t>Participant Support- Travel</t>
  </si>
  <si>
    <t>Participant Support- Subsistence</t>
  </si>
  <si>
    <t>Participant Support- Other</t>
  </si>
  <si>
    <t>Non-Capitlal Equipment</t>
  </si>
  <si>
    <t>Cumulative and Summary Spreadsheets</t>
  </si>
  <si>
    <t xml:space="preserve">    The Cumulative spreadsheet shows totals for each line item in the budget. The Summary spreadsheet is a consolidated view which shows totals for each year in very broad categories organized by source of funds. Tuition and graduate student costs are also shown specifically.</t>
  </si>
  <si>
    <t>OSP Submission#:</t>
  </si>
  <si>
    <t>Performance Period</t>
  </si>
  <si>
    <t>Name</t>
  </si>
  <si>
    <t>Salary Req.</t>
  </si>
  <si>
    <t>Sandbox Workspace</t>
  </si>
  <si>
    <t>partial</t>
  </si>
  <si>
    <t>full</t>
  </si>
  <si>
    <t>undefine</t>
  </si>
  <si>
    <t>Faculty Summer Salary (partial fringe)</t>
  </si>
  <si>
    <t>Faculty Academic Salary (release time- full fringe)</t>
  </si>
  <si>
    <t>Teaching/Lecturers (partial fringe)</t>
  </si>
  <si>
    <t>for that year (PSUYr1,PSUYr2, etc. - the Sponsor figures will appear in each applicable year). Cost sharing commitments are entered based on the source of the funds (department, college, or funds from Other PSU sources).</t>
  </si>
  <si>
    <t xml:space="preserve">If your proposal does not require University cost sharing, you need only fill out the Sponsor worksheet. For those with cost sharing, you should start with the Sponsor sheet (multiple years), and then fill in the cost sharing budget for each year of the proposal in the corresponding sheet </t>
  </si>
  <si>
    <t>IDC (Indirect Costs/F&amp;A) S&amp;W</t>
  </si>
  <si>
    <t>Professional &amp; Consultant Services</t>
  </si>
  <si>
    <t>Independent Contractor Services</t>
  </si>
  <si>
    <t>Professional/Consultant Services</t>
  </si>
  <si>
    <t xml:space="preserve"> PSU budget preparation guide</t>
  </si>
  <si>
    <t>Honoraria Speakers</t>
  </si>
  <si>
    <t>611Q90</t>
  </si>
  <si>
    <t>Account Code Library</t>
  </si>
  <si>
    <t>Fringe Benefits Partial</t>
  </si>
  <si>
    <t>Peformance Periood</t>
  </si>
  <si>
    <t>710DXX</t>
  </si>
  <si>
    <t>710FXX</t>
  </si>
  <si>
    <t>715XXX</t>
  </si>
  <si>
    <t>72XXXX</t>
  </si>
  <si>
    <t>71720C</t>
  </si>
  <si>
    <t>Catering</t>
  </si>
  <si>
    <t>SW</t>
  </si>
  <si>
    <t>Summer Salary</t>
  </si>
  <si>
    <t>FY21 Fringe Rate</t>
  </si>
  <si>
    <t># Credits</t>
  </si>
  <si>
    <t>Course Buyout Rate (0.2625 mo/CR)</t>
  </si>
  <si>
    <t>Effective July 1, 2020</t>
  </si>
  <si>
    <t>43,8%</t>
  </si>
  <si>
    <t>On-Campus F&amp;A Rate</t>
  </si>
  <si>
    <t>Fringe Benefits Full</t>
  </si>
  <si>
    <t xml:space="preserve">     If you need further assistance with budget issues, call Heather Arnold at 603-535-3233</t>
  </si>
  <si>
    <t>Cells shaded in green are locked calculated fields.</t>
  </si>
  <si>
    <t>TOTAL CHARGE</t>
  </si>
  <si>
    <t>#PPs</t>
  </si>
  <si>
    <t>Post-Doc</t>
  </si>
  <si>
    <t>FY Salary (PAT, etc.)</t>
  </si>
  <si>
    <t>Pay Period Calculation Method (2 wk/PP)</t>
  </si>
  <si>
    <t>Monthly Calculation Method</t>
  </si>
  <si>
    <t>AY Course Buyout</t>
  </si>
  <si>
    <t>INSTITUTIONAL BASE SALARY (IBS)</t>
  </si>
  <si>
    <t>"</t>
  </si>
  <si>
    <t>Faculty AY Salary (Course Buyout)</t>
  </si>
  <si>
    <t>Enter salary charges into SPONSOR TAB</t>
  </si>
  <si>
    <t>Rentals-Vehicles incl Marine</t>
  </si>
  <si>
    <t>Other Prof Services - Catering</t>
  </si>
  <si>
    <t>Printing &amp; Copying-General</t>
  </si>
  <si>
    <t>Other Prof Services - Computer</t>
  </si>
  <si>
    <t>Other Prof Services - Publication Costs</t>
  </si>
  <si>
    <t>SPONSOR SALARY CHARGE</t>
  </si>
  <si>
    <t>Professional/Technical (PAT)</t>
  </si>
  <si>
    <t>Operating Staff (OS)</t>
  </si>
  <si>
    <t>Undergraduate Students</t>
  </si>
  <si>
    <t>Hourly - Other Temp</t>
  </si>
  <si>
    <t>Example SALARY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</si>
</sst>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0.000"/>
    <numFmt numFmtId="165" formatCode="m/d/yy\ h:mm\ AM/PM"/>
    <numFmt numFmtId="166" formatCode="0.0%"/>
    <numFmt numFmtId="167" formatCode="\(0\)"/>
    <numFmt numFmtId="168" formatCode="m/d/yy;@"/>
    <numFmt numFmtId="169" formatCode="0.0"/>
    <numFmt numFmtId="170" formatCode="0.0000"/>
    <numFmt numFmtId="171" formatCode="&quot;$&quot;#,##0"/>
  </numFmts>
  <fonts count="37">
    <font>
      <sz val="10"/>
      <name val="Arial"/>
    </font>
    <font>
      <b/>
      <sz val="10"/>
      <name val="Arial"/>
      <family val="2"/>
    </font>
    <font>
      <sz val="10"/>
      <name val="Arial"/>
      <family val="2"/>
    </font>
    <font>
      <u/>
      <sz val="7.5"/>
      <color indexed="12"/>
      <name val="Arial"/>
      <family val="2"/>
    </font>
    <font>
      <sz val="9"/>
      <name val="Arial"/>
      <family val="2"/>
    </font>
    <font>
      <b/>
      <sz val="12"/>
      <name val="Arial"/>
      <family val="2"/>
    </font>
    <font>
      <sz val="12"/>
      <name val="Arial"/>
      <family val="2"/>
    </font>
    <font>
      <sz val="8"/>
      <name val="Arial"/>
      <family val="2"/>
    </font>
    <font>
      <sz val="8"/>
      <name val="Microsoft Sans Serif"/>
      <family val="2"/>
    </font>
    <font>
      <b/>
      <sz val="9"/>
      <color indexed="12"/>
      <name val="Arial"/>
      <family val="2"/>
    </font>
    <font>
      <sz val="10"/>
      <name val="Arial"/>
      <family val="2"/>
    </font>
    <font>
      <sz val="10"/>
      <name val="Microsoft Sans Serif"/>
      <family val="2"/>
    </font>
    <font>
      <sz val="10"/>
      <name val="Arial"/>
      <family val="2"/>
    </font>
    <font>
      <b/>
      <sz val="9"/>
      <color indexed="16"/>
      <name val="Arial"/>
      <family val="2"/>
    </font>
    <font>
      <b/>
      <sz val="11"/>
      <color indexed="10"/>
      <name val="Century Gothic"/>
      <family val="2"/>
    </font>
    <font>
      <sz val="11"/>
      <color indexed="10"/>
      <name val="Century Gothic"/>
      <family val="2"/>
    </font>
    <font>
      <b/>
      <sz val="11"/>
      <name val="Arial"/>
      <family val="2"/>
    </font>
    <font>
      <sz val="11"/>
      <name val="Arial"/>
      <family val="2"/>
    </font>
    <font>
      <sz val="10"/>
      <color indexed="9"/>
      <name val="Arial"/>
      <family val="2"/>
    </font>
    <font>
      <b/>
      <sz val="8"/>
      <name val="Arial"/>
      <family val="2"/>
    </font>
    <font>
      <sz val="8"/>
      <name val="Arial"/>
      <family val="2"/>
    </font>
    <font>
      <b/>
      <sz val="10"/>
      <name val="Arial Unicode MS"/>
      <family val="2"/>
    </font>
    <font>
      <sz val="10"/>
      <name val="Arial Unicode MS"/>
      <family val="2"/>
    </font>
    <font>
      <b/>
      <sz val="16"/>
      <name val="Arial"/>
      <family val="2"/>
    </font>
    <font>
      <u/>
      <sz val="10"/>
      <color indexed="12"/>
      <name val="Arial"/>
      <family val="2"/>
    </font>
    <font>
      <b/>
      <sz val="9"/>
      <name val="Arial"/>
      <family val="2"/>
    </font>
    <font>
      <b/>
      <sz val="9"/>
      <color indexed="10"/>
      <name val="Arial"/>
      <family val="2"/>
    </font>
    <font>
      <sz val="9"/>
      <name val="Geneva"/>
      <family val="2"/>
    </font>
    <font>
      <b/>
      <sz val="13"/>
      <name val="Arial"/>
      <family val="2"/>
    </font>
    <font>
      <sz val="11.5"/>
      <name val="Arial"/>
      <family val="2"/>
    </font>
    <font>
      <u/>
      <sz val="7.5"/>
      <name val="Arial"/>
      <family val="2"/>
    </font>
    <font>
      <sz val="14"/>
      <color rgb="FFFF0000"/>
      <name val="Arial"/>
      <family val="2"/>
    </font>
    <font>
      <sz val="10"/>
      <color rgb="FFFF0000"/>
      <name val="Arial"/>
      <family val="2"/>
    </font>
    <font>
      <sz val="12"/>
      <color theme="1"/>
      <name val="Arial"/>
      <family val="2"/>
    </font>
    <font>
      <i/>
      <sz val="9"/>
      <name val="Arial"/>
      <family val="2"/>
    </font>
    <font>
      <u/>
      <sz val="14"/>
      <color indexed="12"/>
      <name val="Arial"/>
      <family val="2"/>
    </font>
    <font>
      <b/>
      <u/>
      <sz val="10"/>
      <name val="Arial"/>
      <family val="2"/>
    </font>
  </fonts>
  <fills count="2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ACC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1">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thin">
        <color indexed="8"/>
      </bottom>
      <diagonal/>
    </border>
    <border>
      <left style="thin">
        <color indexed="64"/>
      </left>
      <right/>
      <top style="thick">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bottom style="thin">
        <color theme="0" tint="-0.14996795556505021"/>
      </bottom>
      <diagonal/>
    </border>
    <border>
      <left style="thin">
        <color indexed="64"/>
      </left>
      <right/>
      <top style="thin">
        <color theme="0" tint="-0.14996795556505021"/>
      </top>
      <bottom/>
      <diagonal/>
    </border>
    <border>
      <left style="thin">
        <color indexed="64"/>
      </left>
      <right/>
      <top style="thin">
        <color theme="0" tint="-0.14996795556505021"/>
      </top>
      <bottom style="thin">
        <color theme="0" tint="-0.14996795556505021"/>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7" fillId="0" borderId="0" applyProtection="0"/>
  </cellStyleXfs>
  <cellXfs count="1225">
    <xf numFmtId="0" fontId="0" fillId="0" borderId="0" xfId="0"/>
    <xf numFmtId="49" fontId="0" fillId="0" borderId="0" xfId="0" applyNumberFormat="1"/>
    <xf numFmtId="0" fontId="0" fillId="0" borderId="0" xfId="0" applyAlignment="1">
      <alignment horizontal="center"/>
    </xf>
    <xf numFmtId="0" fontId="2" fillId="0" borderId="0" xfId="0" applyFont="1"/>
    <xf numFmtId="0" fontId="0" fillId="0" borderId="0" xfId="0" applyAlignment="1">
      <alignment horizontal="right"/>
    </xf>
    <xf numFmtId="0" fontId="0" fillId="0" borderId="1" xfId="0" applyBorder="1" applyAlignment="1">
      <alignment horizontal="center"/>
    </xf>
    <xf numFmtId="0" fontId="7" fillId="2" borderId="0" xfId="0" applyFont="1" applyFill="1"/>
    <xf numFmtId="49" fontId="0" fillId="0" borderId="2" xfId="0" applyNumberFormat="1" applyBorder="1"/>
    <xf numFmtId="0" fontId="0" fillId="0" borderId="3" xfId="0" applyBorder="1" applyAlignment="1">
      <alignment horizontal="right"/>
    </xf>
    <xf numFmtId="0" fontId="2" fillId="0" borderId="2" xfId="0" applyFont="1" applyBorder="1" applyAlignment="1">
      <alignment horizontal="right"/>
    </xf>
    <xf numFmtId="0" fontId="0" fillId="0" borderId="2" xfId="0" applyBorder="1" applyAlignment="1">
      <alignment horizontal="left"/>
    </xf>
    <xf numFmtId="0" fontId="0" fillId="3" borderId="4" xfId="0" applyFill="1" applyBorder="1" applyAlignment="1">
      <alignment horizontal="center"/>
    </xf>
    <xf numFmtId="0" fontId="4" fillId="0" borderId="0" xfId="0" applyFont="1"/>
    <xf numFmtId="0" fontId="0" fillId="0" borderId="0" xfId="0" applyAlignment="1">
      <alignment horizontal="left"/>
    </xf>
    <xf numFmtId="0" fontId="0" fillId="0" borderId="1" xfId="0" applyBorder="1"/>
    <xf numFmtId="49" fontId="0" fillId="0" borderId="0" xfId="0" applyNumberFormat="1" applyAlignment="1">
      <alignment horizontal="center"/>
    </xf>
    <xf numFmtId="0" fontId="0" fillId="3" borderId="3" xfId="0" applyFill="1" applyBorder="1" applyAlignment="1">
      <alignment horizontal="center" wrapText="1"/>
    </xf>
    <xf numFmtId="0" fontId="2" fillId="0" borderId="0" xfId="0" applyFont="1" applyAlignment="1">
      <alignment horizontal="center"/>
    </xf>
    <xf numFmtId="0" fontId="2" fillId="3" borderId="0" xfId="0" applyFont="1" applyFill="1" applyAlignment="1">
      <alignment horizontal="center"/>
    </xf>
    <xf numFmtId="0" fontId="0" fillId="3" borderId="0" xfId="0" applyFill="1"/>
    <xf numFmtId="0" fontId="1" fillId="3" borderId="4" xfId="0" applyFont="1" applyFill="1" applyBorder="1" applyAlignment="1">
      <alignment horizontal="right"/>
    </xf>
    <xf numFmtId="1" fontId="2" fillId="0" borderId="0" xfId="0" applyNumberFormat="1" applyFont="1"/>
    <xf numFmtId="0" fontId="0" fillId="3" borderId="5" xfId="0" applyFill="1" applyBorder="1"/>
    <xf numFmtId="0" fontId="0" fillId="3" borderId="6" xfId="0" applyFill="1" applyBorder="1"/>
    <xf numFmtId="0" fontId="1" fillId="0" borderId="7" xfId="0" applyFont="1" applyBorder="1" applyAlignment="1">
      <alignment horizontal="right"/>
    </xf>
    <xf numFmtId="0" fontId="0" fillId="3" borderId="4" xfId="0" applyFill="1" applyBorder="1" applyAlignment="1">
      <alignment horizontal="center" wrapText="1"/>
    </xf>
    <xf numFmtId="14" fontId="1" fillId="0" borderId="0" xfId="0" applyNumberFormat="1" applyFont="1" applyAlignment="1">
      <alignment horizontal="left"/>
    </xf>
    <xf numFmtId="0" fontId="1" fillId="0" borderId="0" xfId="0" applyFont="1" applyAlignment="1">
      <alignment horizontal="left"/>
    </xf>
    <xf numFmtId="164" fontId="0" fillId="3" borderId="9" xfId="0" applyNumberFormat="1" applyFill="1" applyBorder="1"/>
    <xf numFmtId="164" fontId="0" fillId="3" borderId="10" xfId="0" applyNumberFormat="1" applyFill="1" applyBorder="1"/>
    <xf numFmtId="164" fontId="0" fillId="3" borderId="7" xfId="0" applyNumberFormat="1" applyFill="1" applyBorder="1" applyAlignment="1">
      <alignment horizontal="center"/>
    </xf>
    <xf numFmtId="1" fontId="1" fillId="0" borderId="0" xfId="0" applyNumberFormat="1" applyFont="1"/>
    <xf numFmtId="49" fontId="0" fillId="0" borderId="2" xfId="0" applyNumberFormat="1" applyBorder="1" applyAlignment="1">
      <alignment horizontal="right"/>
    </xf>
    <xf numFmtId="0" fontId="0" fillId="0" borderId="11" xfId="0" applyBorder="1" applyAlignment="1">
      <alignment horizontal="center"/>
    </xf>
    <xf numFmtId="0" fontId="9" fillId="2" borderId="0" xfId="0" applyFont="1" applyFill="1" applyAlignment="1">
      <alignment horizontal="center" vertical="center" wrapText="1"/>
    </xf>
    <xf numFmtId="0" fontId="0" fillId="2" borderId="0" xfId="0" applyFill="1" applyAlignment="1">
      <alignment horizontal="left" vertical="top"/>
    </xf>
    <xf numFmtId="49" fontId="0" fillId="0" borderId="2" xfId="0" applyNumberFormat="1" applyBorder="1" applyProtection="1">
      <protection locked="0"/>
    </xf>
    <xf numFmtId="0" fontId="0" fillId="0" borderId="3" xfId="0" applyBorder="1" applyProtection="1">
      <protection locked="0"/>
    </xf>
    <xf numFmtId="0" fontId="0" fillId="0" borderId="2" xfId="0" applyBorder="1" applyProtection="1">
      <protection locked="0"/>
    </xf>
    <xf numFmtId="0" fontId="0" fillId="0" borderId="12" xfId="0" applyBorder="1" applyAlignment="1" applyProtection="1">
      <alignment horizontal="center"/>
      <protection locked="0"/>
    </xf>
    <xf numFmtId="0" fontId="0" fillId="3" borderId="2" xfId="0" applyFill="1" applyBorder="1"/>
    <xf numFmtId="0" fontId="0" fillId="0" borderId="7" xfId="0" applyBorder="1" applyAlignment="1" applyProtection="1">
      <alignment horizontal="right"/>
      <protection locked="0"/>
    </xf>
    <xf numFmtId="0" fontId="0" fillId="0" borderId="2" xfId="0" applyBorder="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4" borderId="12" xfId="0" applyFill="1" applyBorder="1"/>
    <xf numFmtId="0" fontId="1" fillId="0" borderId="8" xfId="0" applyFont="1" applyBorder="1" applyAlignment="1">
      <alignment horizontal="left"/>
    </xf>
    <xf numFmtId="0" fontId="0" fillId="3" borderId="3" xfId="0" applyFill="1" applyBorder="1"/>
    <xf numFmtId="0" fontId="1" fillId="3" borderId="8" xfId="0" applyFont="1" applyFill="1" applyBorder="1"/>
    <xf numFmtId="0" fontId="0" fillId="3" borderId="13" xfId="0" applyFill="1" applyBorder="1"/>
    <xf numFmtId="41" fontId="0" fillId="0" borderId="14" xfId="0" applyNumberFormat="1" applyBorder="1" applyProtection="1">
      <protection locked="0"/>
    </xf>
    <xf numFmtId="41" fontId="0" fillId="4" borderId="14" xfId="0" applyNumberFormat="1" applyFill="1" applyBorder="1"/>
    <xf numFmtId="41" fontId="0" fillId="4" borderId="9" xfId="0" applyNumberFormat="1" applyFill="1" applyBorder="1"/>
    <xf numFmtId="41" fontId="2" fillId="5" borderId="0" xfId="0" applyNumberFormat="1" applyFont="1" applyFill="1"/>
    <xf numFmtId="41" fontId="2" fillId="5" borderId="2" xfId="0" applyNumberFormat="1" applyFont="1" applyFill="1" applyBorder="1"/>
    <xf numFmtId="41" fontId="0" fillId="5" borderId="9" xfId="0" applyNumberFormat="1" applyFill="1" applyBorder="1"/>
    <xf numFmtId="41" fontId="0" fillId="0" borderId="0" xfId="0" applyNumberFormat="1" applyProtection="1">
      <protection locked="0"/>
    </xf>
    <xf numFmtId="41" fontId="0" fillId="4" borderId="0" xfId="0" applyNumberFormat="1" applyFill="1"/>
    <xf numFmtId="41" fontId="0" fillId="4" borderId="10" xfId="0" applyNumberFormat="1" applyFill="1" applyBorder="1"/>
    <xf numFmtId="41" fontId="0" fillId="5" borderId="10" xfId="0" applyNumberFormat="1" applyFill="1" applyBorder="1"/>
    <xf numFmtId="41" fontId="2" fillId="4" borderId="10" xfId="0" applyNumberFormat="1" applyFont="1" applyFill="1" applyBorder="1"/>
    <xf numFmtId="41" fontId="2" fillId="4" borderId="1" xfId="0" applyNumberFormat="1" applyFont="1" applyFill="1" applyBorder="1"/>
    <xf numFmtId="41" fontId="2" fillId="4" borderId="0" xfId="0" applyNumberFormat="1" applyFont="1" applyFill="1"/>
    <xf numFmtId="41" fontId="2" fillId="4" borderId="7" xfId="0" applyNumberFormat="1" applyFont="1" applyFill="1" applyBorder="1"/>
    <xf numFmtId="41" fontId="2" fillId="4" borderId="15" xfId="0" applyNumberFormat="1" applyFont="1" applyFill="1" applyBorder="1"/>
    <xf numFmtId="41" fontId="2" fillId="4" borderId="16" xfId="0" applyNumberFormat="1" applyFont="1" applyFill="1" applyBorder="1"/>
    <xf numFmtId="41" fontId="2" fillId="0" borderId="0" xfId="0" applyNumberFormat="1" applyFont="1" applyProtection="1">
      <protection locked="0"/>
    </xf>
    <xf numFmtId="41" fontId="2" fillId="4" borderId="14" xfId="0" applyNumberFormat="1" applyFont="1" applyFill="1" applyBorder="1"/>
    <xf numFmtId="41" fontId="2" fillId="4" borderId="9" xfId="0" applyNumberFormat="1" applyFont="1" applyFill="1" applyBorder="1"/>
    <xf numFmtId="41" fontId="2" fillId="0" borderId="1" xfId="0" applyNumberFormat="1" applyFont="1" applyBorder="1" applyProtection="1">
      <protection locked="0"/>
    </xf>
    <xf numFmtId="41" fontId="0" fillId="4" borderId="2" xfId="0" applyNumberFormat="1" applyFill="1" applyBorder="1"/>
    <xf numFmtId="41" fontId="0" fillId="4" borderId="7" xfId="0" applyNumberFormat="1" applyFill="1" applyBorder="1"/>
    <xf numFmtId="41" fontId="0" fillId="4" borderId="15" xfId="0" applyNumberFormat="1" applyFill="1" applyBorder="1"/>
    <xf numFmtId="41" fontId="0" fillId="4" borderId="2" xfId="0" applyNumberFormat="1" applyFill="1" applyBorder="1" applyAlignment="1">
      <alignment horizontal="center"/>
    </xf>
    <xf numFmtId="41" fontId="2" fillId="5" borderId="2" xfId="0" applyNumberFormat="1" applyFont="1" applyFill="1" applyBorder="1" applyAlignment="1">
      <alignment horizontal="center"/>
    </xf>
    <xf numFmtId="41" fontId="2" fillId="4" borderId="17" xfId="0" applyNumberFormat="1" applyFont="1" applyFill="1" applyBorder="1"/>
    <xf numFmtId="41" fontId="2" fillId="4" borderId="18" xfId="0" applyNumberFormat="1" applyFont="1" applyFill="1" applyBorder="1"/>
    <xf numFmtId="41" fontId="0" fillId="4" borderId="17" xfId="0" applyNumberFormat="1" applyFill="1" applyBorder="1"/>
    <xf numFmtId="41" fontId="2" fillId="5" borderId="18" xfId="0" applyNumberFormat="1" applyFont="1" applyFill="1" applyBorder="1"/>
    <xf numFmtId="41" fontId="2" fillId="5" borderId="19" xfId="0" applyNumberFormat="1" applyFont="1" applyFill="1" applyBorder="1"/>
    <xf numFmtId="41" fontId="2" fillId="4" borderId="20" xfId="0" applyNumberFormat="1" applyFont="1" applyFill="1" applyBorder="1"/>
    <xf numFmtId="41" fontId="2" fillId="5" borderId="21" xfId="0" applyNumberFormat="1" applyFont="1" applyFill="1" applyBorder="1"/>
    <xf numFmtId="41" fontId="0" fillId="5" borderId="20" xfId="0" applyNumberFormat="1" applyFill="1" applyBorder="1"/>
    <xf numFmtId="41" fontId="2" fillId="4" borderId="2" xfId="0" applyNumberFormat="1" applyFont="1" applyFill="1" applyBorder="1"/>
    <xf numFmtId="41" fontId="0" fillId="5" borderId="17" xfId="0" applyNumberFormat="1" applyFill="1" applyBorder="1"/>
    <xf numFmtId="41" fontId="0" fillId="4" borderId="3" xfId="0" applyNumberFormat="1" applyFill="1" applyBorder="1"/>
    <xf numFmtId="41" fontId="2" fillId="4" borderId="13" xfId="0" applyNumberFormat="1" applyFont="1" applyFill="1" applyBorder="1"/>
    <xf numFmtId="41" fontId="0" fillId="4" borderId="2" xfId="0" applyNumberFormat="1" applyFill="1" applyBorder="1" applyAlignment="1">
      <alignment horizontal="right"/>
    </xf>
    <xf numFmtId="41" fontId="2" fillId="0" borderId="4" xfId="0" applyNumberFormat="1" applyFont="1" applyBorder="1" applyProtection="1">
      <protection locked="0"/>
    </xf>
    <xf numFmtId="41" fontId="2" fillId="0" borderId="14" xfId="0" applyNumberFormat="1" applyFont="1" applyBorder="1" applyProtection="1">
      <protection locked="0"/>
    </xf>
    <xf numFmtId="41" fontId="0" fillId="5" borderId="7" xfId="0" applyNumberFormat="1" applyFill="1" applyBorder="1"/>
    <xf numFmtId="41" fontId="0" fillId="4" borderId="10" xfId="0" applyNumberFormat="1" applyFill="1" applyBorder="1" applyAlignment="1">
      <alignment horizontal="center"/>
    </xf>
    <xf numFmtId="0" fontId="0" fillId="4" borderId="12" xfId="0" applyFill="1" applyBorder="1" applyAlignment="1">
      <alignment horizontal="right"/>
    </xf>
    <xf numFmtId="0" fontId="0" fillId="3" borderId="10" xfId="0" applyFill="1" applyBorder="1"/>
    <xf numFmtId="0" fontId="0" fillId="3" borderId="7" xfId="0" applyFill="1" applyBorder="1"/>
    <xf numFmtId="0" fontId="0" fillId="3" borderId="14" xfId="0" applyFill="1" applyBorder="1" applyProtection="1">
      <protection locked="0"/>
    </xf>
    <xf numFmtId="0" fontId="0" fillId="3" borderId="15" xfId="0" applyFill="1" applyBorder="1" applyProtection="1">
      <protection locked="0"/>
    </xf>
    <xf numFmtId="0" fontId="0" fillId="3" borderId="2" xfId="0" applyFill="1" applyBorder="1" applyProtection="1">
      <protection locked="0"/>
    </xf>
    <xf numFmtId="0" fontId="0" fillId="3" borderId="13" xfId="0" applyFill="1" applyBorder="1" applyProtection="1">
      <protection locked="0"/>
    </xf>
    <xf numFmtId="0" fontId="0" fillId="3" borderId="3" xfId="0" applyFill="1" applyBorder="1" applyProtection="1">
      <protection locked="0"/>
    </xf>
    <xf numFmtId="0" fontId="4" fillId="3" borderId="8" xfId="0" applyFont="1"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49" fontId="1" fillId="3" borderId="8" xfId="0" applyNumberFormat="1" applyFont="1" applyFill="1" applyBorder="1" applyAlignment="1">
      <alignment horizontal="left"/>
    </xf>
    <xf numFmtId="0" fontId="0" fillId="3" borderId="5" xfId="0" applyFill="1" applyBorder="1" applyAlignment="1" applyProtection="1">
      <alignment horizontal="left"/>
      <protection locked="0"/>
    </xf>
    <xf numFmtId="0" fontId="1" fillId="3" borderId="8" xfId="0" applyFont="1" applyFill="1" applyBorder="1" applyAlignment="1">
      <alignment horizontal="left"/>
    </xf>
    <xf numFmtId="0" fontId="0" fillId="3" borderId="0" xfId="0" applyFill="1" applyProtection="1">
      <protection locked="0"/>
    </xf>
    <xf numFmtId="0" fontId="0" fillId="0" borderId="4" xfId="0" applyBorder="1"/>
    <xf numFmtId="1" fontId="0" fillId="3" borderId="4" xfId="0" applyNumberFormat="1" applyFill="1" applyBorder="1" applyAlignment="1" applyProtection="1">
      <alignment horizontal="center" vertical="center"/>
      <protection locked="0"/>
    </xf>
    <xf numFmtId="164" fontId="0" fillId="3" borderId="0" xfId="0" applyNumberFormat="1" applyFill="1" applyAlignment="1" applyProtection="1">
      <alignment horizontal="right" vertical="center"/>
      <protection locked="0"/>
    </xf>
    <xf numFmtId="164" fontId="0" fillId="3" borderId="14" xfId="0" applyNumberFormat="1" applyFill="1" applyBorder="1" applyProtection="1">
      <protection locked="0"/>
    </xf>
    <xf numFmtId="164" fontId="0" fillId="3" borderId="0" xfId="0" applyNumberFormat="1" applyFill="1" applyProtection="1">
      <protection locked="0"/>
    </xf>
    <xf numFmtId="164" fontId="0" fillId="3" borderId="16" xfId="0" applyNumberFormat="1" applyFill="1" applyBorder="1" applyProtection="1">
      <protection locked="0"/>
    </xf>
    <xf numFmtId="164" fontId="0" fillId="3" borderId="3" xfId="0" applyNumberFormat="1" applyFill="1" applyBorder="1" applyProtection="1">
      <protection locked="0"/>
    </xf>
    <xf numFmtId="164" fontId="0" fillId="3" borderId="2" xfId="0" applyNumberFormat="1" applyFill="1" applyBorder="1" applyProtection="1">
      <protection locked="0"/>
    </xf>
    <xf numFmtId="164" fontId="0" fillId="3" borderId="15" xfId="0" applyNumberFormat="1" applyFill="1" applyBorder="1" applyProtection="1">
      <protection locked="0"/>
    </xf>
    <xf numFmtId="164" fontId="0" fillId="3" borderId="13" xfId="0" applyNumberFormat="1" applyFill="1" applyBorder="1" applyProtection="1">
      <protection locked="0"/>
    </xf>
    <xf numFmtId="0" fontId="0" fillId="3" borderId="9" xfId="0" applyFill="1" applyBorder="1" applyProtection="1">
      <protection locked="0"/>
    </xf>
    <xf numFmtId="0" fontId="0" fillId="3" borderId="10" xfId="0" applyFill="1" applyBorder="1" applyProtection="1">
      <protection locked="0"/>
    </xf>
    <xf numFmtId="0" fontId="0" fillId="3" borderId="7" xfId="0" applyFill="1" applyBorder="1" applyProtection="1">
      <protection locked="0"/>
    </xf>
    <xf numFmtId="164" fontId="0" fillId="3" borderId="14" xfId="0" applyNumberFormat="1" applyFill="1" applyBorder="1"/>
    <xf numFmtId="0" fontId="0" fillId="3" borderId="9" xfId="0" applyFill="1" applyBorder="1"/>
    <xf numFmtId="164" fontId="0" fillId="3" borderId="4" xfId="0" applyNumberFormat="1" applyFill="1" applyBorder="1" applyProtection="1">
      <protection locked="0"/>
    </xf>
    <xf numFmtId="164" fontId="0" fillId="3" borderId="1" xfId="0" applyNumberFormat="1" applyFill="1" applyBorder="1" applyProtection="1">
      <protection locked="0"/>
    </xf>
    <xf numFmtId="164" fontId="0" fillId="3" borderId="9" xfId="0" applyNumberFormat="1" applyFill="1" applyBorder="1" applyProtection="1">
      <protection locked="0"/>
    </xf>
    <xf numFmtId="164" fontId="0" fillId="3" borderId="10" xfId="0" applyNumberFormat="1" applyFill="1" applyBorder="1" applyProtection="1">
      <protection locked="0"/>
    </xf>
    <xf numFmtId="164" fontId="0" fillId="3" borderId="7" xfId="0" applyNumberFormat="1" applyFill="1" applyBorder="1" applyAlignment="1" applyProtection="1">
      <alignment horizontal="center"/>
      <protection locked="0"/>
    </xf>
    <xf numFmtId="41" fontId="2" fillId="4" borderId="22" xfId="0" applyNumberFormat="1" applyFont="1" applyFill="1" applyBorder="1"/>
    <xf numFmtId="41" fontId="2" fillId="4" borderId="23" xfId="0" applyNumberFormat="1" applyFont="1" applyFill="1" applyBorder="1"/>
    <xf numFmtId="41" fontId="2" fillId="4" borderId="24" xfId="0" applyNumberFormat="1" applyFont="1" applyFill="1" applyBorder="1"/>
    <xf numFmtId="41" fontId="2" fillId="5" borderId="24" xfId="0" applyNumberFormat="1" applyFont="1" applyFill="1" applyBorder="1"/>
    <xf numFmtId="41" fontId="2" fillId="5" borderId="25" xfId="0" applyNumberFormat="1" applyFont="1" applyFill="1" applyBorder="1"/>
    <xf numFmtId="41" fontId="2" fillId="5" borderId="7" xfId="0" applyNumberFormat="1" applyFont="1" applyFill="1" applyBorder="1"/>
    <xf numFmtId="41" fontId="2" fillId="4" borderId="12" xfId="0" applyNumberFormat="1" applyFont="1" applyFill="1" applyBorder="1"/>
    <xf numFmtId="41" fontId="2" fillId="4" borderId="6" xfId="0" applyNumberFormat="1" applyFont="1" applyFill="1" applyBorder="1"/>
    <xf numFmtId="0" fontId="10" fillId="0" borderId="0" xfId="0" applyFont="1"/>
    <xf numFmtId="0" fontId="10" fillId="0" borderId="1" xfId="0" applyFont="1" applyBorder="1"/>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12" fillId="0" borderId="0" xfId="0" applyFont="1"/>
    <xf numFmtId="0" fontId="2" fillId="0" borderId="1" xfId="0" applyFont="1" applyBorder="1"/>
    <xf numFmtId="14" fontId="10" fillId="0" borderId="0" xfId="0" applyNumberFormat="1" applyFont="1"/>
    <xf numFmtId="0" fontId="1" fillId="0" borderId="8" xfId="0" applyFont="1" applyBorder="1" applyAlignment="1">
      <alignment horizontal="right"/>
    </xf>
    <xf numFmtId="0" fontId="1" fillId="3" borderId="1" xfId="0" applyFont="1" applyFill="1" applyBorder="1" applyAlignment="1">
      <alignment horizontal="right"/>
    </xf>
    <xf numFmtId="0" fontId="1" fillId="3" borderId="16" xfId="0" applyFont="1" applyFill="1" applyBorder="1" applyAlignment="1">
      <alignment horizontal="right"/>
    </xf>
    <xf numFmtId="0" fontId="1" fillId="3" borderId="12" xfId="0" applyFont="1" applyFill="1" applyBorder="1" applyAlignment="1">
      <alignment horizontal="center"/>
    </xf>
    <xf numFmtId="0" fontId="1" fillId="0" borderId="16" xfId="0" applyFont="1" applyBorder="1" applyAlignment="1">
      <alignment horizontal="right"/>
    </xf>
    <xf numFmtId="0" fontId="1" fillId="0" borderId="12" xfId="0" applyFont="1" applyBorder="1" applyAlignment="1">
      <alignment horizontal="right"/>
    </xf>
    <xf numFmtId="14" fontId="1" fillId="4" borderId="8" xfId="0" applyNumberFormat="1" applyFont="1" applyFill="1" applyBorder="1" applyAlignment="1">
      <alignment horizontal="right"/>
    </xf>
    <xf numFmtId="0" fontId="1" fillId="4" borderId="12" xfId="0" applyFont="1" applyFill="1" applyBorder="1"/>
    <xf numFmtId="0" fontId="2" fillId="0" borderId="12" xfId="0" applyFont="1" applyBorder="1"/>
    <xf numFmtId="0" fontId="2" fillId="0" borderId="12" xfId="0" applyFont="1" applyBorder="1" applyAlignment="1">
      <alignment horizontal="center"/>
    </xf>
    <xf numFmtId="0" fontId="2" fillId="0" borderId="9" xfId="0" applyFont="1" applyBorder="1"/>
    <xf numFmtId="0" fontId="2" fillId="0" borderId="10" xfId="0" applyFont="1" applyBorder="1"/>
    <xf numFmtId="0" fontId="1" fillId="0" borderId="12" xfId="0" applyFont="1" applyBorder="1"/>
    <xf numFmtId="41" fontId="1" fillId="4" borderId="12" xfId="0" applyNumberFormat="1" applyFont="1" applyFill="1" applyBorder="1"/>
    <xf numFmtId="41" fontId="1" fillId="4" borderId="8" xfId="0" applyNumberFormat="1" applyFont="1" applyFill="1" applyBorder="1"/>
    <xf numFmtId="0" fontId="2" fillId="3" borderId="0" xfId="0" applyFont="1" applyFill="1"/>
    <xf numFmtId="0" fontId="2" fillId="3" borderId="1" xfId="0" applyFont="1" applyFill="1" applyBorder="1"/>
    <xf numFmtId="0" fontId="2" fillId="3" borderId="2" xfId="0" applyFont="1" applyFill="1" applyBorder="1"/>
    <xf numFmtId="0" fontId="0" fillId="2" borderId="0" xfId="0" applyFill="1" applyAlignment="1">
      <alignment horizontal="center" vertical="center"/>
    </xf>
    <xf numFmtId="166" fontId="7" fillId="2" borderId="0" xfId="0" applyNumberFormat="1" applyFont="1" applyFill="1"/>
    <xf numFmtId="0" fontId="4" fillId="2" borderId="27" xfId="0" applyFont="1" applyFill="1" applyBorder="1" applyAlignment="1">
      <alignment horizontal="left" vertical="center" wrapText="1"/>
    </xf>
    <xf numFmtId="0" fontId="0" fillId="2" borderId="27" xfId="0" applyFill="1" applyBorder="1" applyAlignment="1">
      <alignment horizontal="left" vertical="center" wrapText="1"/>
    </xf>
    <xf numFmtId="0" fontId="7" fillId="2" borderId="28" xfId="0" applyFont="1" applyFill="1" applyBorder="1"/>
    <xf numFmtId="166" fontId="7" fillId="2" borderId="28" xfId="0" applyNumberFormat="1" applyFont="1" applyFill="1" applyBorder="1"/>
    <xf numFmtId="0" fontId="0" fillId="4" borderId="12" xfId="0" applyFill="1" applyBorder="1" applyAlignment="1">
      <alignment horizontal="center"/>
    </xf>
    <xf numFmtId="41" fontId="2" fillId="4" borderId="5" xfId="0" applyNumberFormat="1" applyFont="1" applyFill="1" applyBorder="1"/>
    <xf numFmtId="0" fontId="18" fillId="0" borderId="0" xfId="0" applyFont="1"/>
    <xf numFmtId="49" fontId="0" fillId="0" borderId="3" xfId="0" applyNumberFormat="1" applyBorder="1"/>
    <xf numFmtId="0" fontId="0" fillId="0" borderId="3" xfId="0" applyBorder="1"/>
    <xf numFmtId="0" fontId="4" fillId="3" borderId="8" xfId="0" applyFont="1" applyFill="1" applyBorder="1"/>
    <xf numFmtId="164" fontId="0" fillId="3" borderId="4" xfId="0" applyNumberFormat="1" applyFill="1" applyBorder="1"/>
    <xf numFmtId="164" fontId="0" fillId="3" borderId="3" xfId="0" applyNumberFormat="1" applyFill="1" applyBorder="1"/>
    <xf numFmtId="164" fontId="0" fillId="3" borderId="1" xfId="0" applyNumberFormat="1" applyFill="1" applyBorder="1"/>
    <xf numFmtId="164" fontId="0" fillId="3" borderId="0" xfId="0" applyNumberFormat="1" applyFill="1"/>
    <xf numFmtId="164" fontId="0" fillId="3" borderId="2" xfId="0" applyNumberFormat="1" applyFill="1" applyBorder="1"/>
    <xf numFmtId="164" fontId="0" fillId="3" borderId="0" xfId="0" applyNumberFormat="1" applyFill="1" applyAlignment="1">
      <alignment horizontal="right" vertical="center"/>
    </xf>
    <xf numFmtId="164" fontId="0" fillId="3" borderId="16" xfId="0" applyNumberFormat="1" applyFill="1" applyBorder="1"/>
    <xf numFmtId="164" fontId="0" fillId="3" borderId="15" xfId="0" applyNumberFormat="1" applyFill="1" applyBorder="1"/>
    <xf numFmtId="164" fontId="0" fillId="3" borderId="13" xfId="0" applyNumberFormat="1" applyFill="1" applyBorder="1"/>
    <xf numFmtId="41" fontId="0" fillId="4" borderId="8" xfId="0" applyNumberFormat="1" applyFill="1" applyBorder="1"/>
    <xf numFmtId="41" fontId="0" fillId="4" borderId="5" xfId="0" applyNumberFormat="1" applyFill="1" applyBorder="1"/>
    <xf numFmtId="41" fontId="0" fillId="4" borderId="1" xfId="0" applyNumberFormat="1" applyFill="1" applyBorder="1"/>
    <xf numFmtId="41" fontId="0" fillId="4" borderId="13" xfId="0" applyNumberFormat="1" applyFill="1" applyBorder="1"/>
    <xf numFmtId="0" fontId="0" fillId="3" borderId="8"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41" fontId="0" fillId="4" borderId="6" xfId="0" applyNumberFormat="1" applyFill="1" applyBorder="1"/>
    <xf numFmtId="0" fontId="0" fillId="4" borderId="7" xfId="0" applyFill="1" applyBorder="1" applyAlignment="1">
      <alignment horizontal="right"/>
    </xf>
    <xf numFmtId="41" fontId="2" fillId="4" borderId="4" xfId="0" applyNumberFormat="1" applyFont="1" applyFill="1" applyBorder="1"/>
    <xf numFmtId="0" fontId="2" fillId="3" borderId="8" xfId="0" applyFont="1" applyFill="1" applyBorder="1" applyAlignment="1">
      <alignment horizontal="center"/>
    </xf>
    <xf numFmtId="165" fontId="1" fillId="4" borderId="6" xfId="0" applyNumberFormat="1" applyFont="1" applyFill="1" applyBorder="1"/>
    <xf numFmtId="0" fontId="1" fillId="0" borderId="6" xfId="0" applyFont="1" applyBorder="1" applyAlignment="1">
      <alignment horizontal="right"/>
    </xf>
    <xf numFmtId="165" fontId="1" fillId="0" borderId="8" xfId="0" applyNumberFormat="1" applyFont="1" applyBorder="1" applyAlignment="1">
      <alignment horizontal="right"/>
    </xf>
    <xf numFmtId="0" fontId="0" fillId="0" borderId="6" xfId="0" applyBorder="1"/>
    <xf numFmtId="0" fontId="1" fillId="0" borderId="0" xfId="0" applyFont="1" applyAlignment="1">
      <alignment horizontal="center" vertical="center" wrapText="1"/>
    </xf>
    <xf numFmtId="0" fontId="1" fillId="0" borderId="0" xfId="0" applyFont="1"/>
    <xf numFmtId="41" fontId="2" fillId="0" borderId="0" xfId="0" applyNumberFormat="1" applyFont="1"/>
    <xf numFmtId="41" fontId="0" fillId="0" borderId="0" xfId="0" applyNumberFormat="1"/>
    <xf numFmtId="41" fontId="2" fillId="0" borderId="0" xfId="0" applyNumberFormat="1" applyFont="1" applyAlignment="1">
      <alignment horizontal="center"/>
    </xf>
    <xf numFmtId="41" fontId="0" fillId="0" borderId="4" xfId="0" applyNumberFormat="1" applyBorder="1" applyProtection="1">
      <protection locked="0"/>
    </xf>
    <xf numFmtId="41" fontId="0" fillId="0" borderId="1" xfId="0" applyNumberFormat="1" applyBorder="1" applyProtection="1">
      <protection locked="0"/>
    </xf>
    <xf numFmtId="0" fontId="0" fillId="3" borderId="12" xfId="0" applyFill="1" applyBorder="1" applyProtection="1">
      <protection locked="0"/>
    </xf>
    <xf numFmtId="41" fontId="0" fillId="4" borderId="10" xfId="0" applyNumberFormat="1" applyFill="1" applyBorder="1" applyProtection="1">
      <protection locked="0"/>
    </xf>
    <xf numFmtId="41" fontId="2" fillId="4" borderId="9" xfId="0" applyNumberFormat="1" applyFont="1" applyFill="1" applyBorder="1" applyProtection="1">
      <protection locked="0"/>
    </xf>
    <xf numFmtId="0" fontId="1" fillId="0" borderId="0" xfId="0" applyFont="1" applyAlignment="1">
      <alignment horizontal="right"/>
    </xf>
    <xf numFmtId="0" fontId="0" fillId="0" borderId="0" xfId="0" applyAlignment="1">
      <alignment vertical="center"/>
    </xf>
    <xf numFmtId="0" fontId="2" fillId="0" borderId="12" xfId="0" applyFont="1" applyBorder="1" applyAlignment="1" applyProtection="1">
      <alignment horizontal="center"/>
      <protection locked="0"/>
    </xf>
    <xf numFmtId="0" fontId="0" fillId="3" borderId="13" xfId="0" applyFill="1" applyBorder="1" applyAlignment="1">
      <alignment horizontal="right"/>
    </xf>
    <xf numFmtId="0" fontId="0" fillId="3" borderId="4" xfId="0" applyFill="1" applyBorder="1"/>
    <xf numFmtId="0" fontId="0" fillId="3" borderId="16" xfId="0" applyFill="1" applyBorder="1"/>
    <xf numFmtId="0" fontId="20" fillId="0" borderId="7" xfId="0" applyFont="1" applyBorder="1" applyAlignment="1">
      <alignment horizontal="center" vertical="center"/>
    </xf>
    <xf numFmtId="0" fontId="0" fillId="0" borderId="12" xfId="0" applyBorder="1"/>
    <xf numFmtId="41" fontId="0" fillId="0" borderId="12" xfId="0" applyNumberFormat="1" applyBorder="1" applyProtection="1">
      <protection locked="0"/>
    </xf>
    <xf numFmtId="0" fontId="0" fillId="3" borderId="8" xfId="0" quotePrefix="1" applyFill="1" applyBorder="1" applyAlignment="1">
      <alignment horizontal="right"/>
    </xf>
    <xf numFmtId="0" fontId="0" fillId="3" borderId="13" xfId="0" applyFill="1" applyBorder="1" applyAlignment="1">
      <alignment horizontal="center" vertical="center"/>
    </xf>
    <xf numFmtId="0" fontId="0" fillId="3" borderId="7" xfId="0" applyFill="1" applyBorder="1" applyAlignment="1">
      <alignment horizontal="center" vertical="center"/>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5" xfId="0" applyFill="1" applyBorder="1" applyProtection="1">
      <protection locked="0"/>
    </xf>
    <xf numFmtId="0" fontId="0" fillId="4" borderId="6" xfId="0" applyFill="1" applyBorder="1" applyProtection="1">
      <protection locked="0"/>
    </xf>
    <xf numFmtId="41" fontId="2" fillId="0" borderId="12" xfId="0" applyNumberFormat="1" applyFont="1" applyBorder="1"/>
    <xf numFmtId="0" fontId="0" fillId="4" borderId="10" xfId="0" applyFill="1" applyBorder="1" applyProtection="1">
      <protection locked="0"/>
    </xf>
    <xf numFmtId="0" fontId="0" fillId="3" borderId="14" xfId="0" applyFill="1" applyBorder="1"/>
    <xf numFmtId="0" fontId="1" fillId="3" borderId="14" xfId="0" applyFont="1" applyFill="1" applyBorder="1" applyAlignment="1">
      <alignment horizontal="center"/>
    </xf>
    <xf numFmtId="0" fontId="0" fillId="3" borderId="15" xfId="0" applyFill="1" applyBorder="1"/>
    <xf numFmtId="0" fontId="1" fillId="3" borderId="13" xfId="0" applyFont="1" applyFill="1" applyBorder="1" applyAlignment="1">
      <alignment horizontal="center"/>
    </xf>
    <xf numFmtId="41" fontId="0" fillId="0" borderId="12" xfId="0" applyNumberFormat="1" applyBorder="1"/>
    <xf numFmtId="0" fontId="0" fillId="3" borderId="1" xfId="0" applyFill="1" applyBorder="1"/>
    <xf numFmtId="0" fontId="0" fillId="3" borderId="16" xfId="0" applyFill="1" applyBorder="1" applyAlignment="1">
      <alignment horizontal="right"/>
    </xf>
    <xf numFmtId="0" fontId="0" fillId="3" borderId="8" xfId="0" applyFill="1" applyBorder="1"/>
    <xf numFmtId="0" fontId="0" fillId="0" borderId="0" xfId="0" applyAlignment="1">
      <alignment horizontal="left" indent="1"/>
    </xf>
    <xf numFmtId="41" fontId="0" fillId="3" borderId="14" xfId="0" applyNumberFormat="1" applyFill="1" applyBorder="1"/>
    <xf numFmtId="0" fontId="0" fillId="3" borderId="0" xfId="0" applyFill="1" applyAlignment="1">
      <alignment horizontal="left" indent="1"/>
    </xf>
    <xf numFmtId="41" fontId="2" fillId="0" borderId="7" xfId="0" applyNumberFormat="1" applyFont="1" applyBorder="1"/>
    <xf numFmtId="41" fontId="0" fillId="3" borderId="0" xfId="0" applyNumberFormat="1" applyFill="1" applyProtection="1">
      <protection locked="0"/>
    </xf>
    <xf numFmtId="41" fontId="0" fillId="3" borderId="2" xfId="0" applyNumberFormat="1" applyFill="1" applyBorder="1" applyProtection="1">
      <protection locked="0"/>
    </xf>
    <xf numFmtId="41" fontId="0" fillId="3" borderId="15" xfId="0" applyNumberFormat="1" applyFill="1" applyBorder="1" applyProtection="1">
      <protection locked="0"/>
    </xf>
    <xf numFmtId="41" fontId="0" fillId="3" borderId="13" xfId="0" applyNumberFormat="1" applyFill="1" applyBorder="1" applyProtection="1">
      <protection locked="0"/>
    </xf>
    <xf numFmtId="41" fontId="0" fillId="4" borderId="7" xfId="0" applyNumberFormat="1" applyFill="1" applyBorder="1" applyProtection="1">
      <protection locked="0"/>
    </xf>
    <xf numFmtId="167" fontId="2" fillId="3" borderId="15" xfId="0" applyNumberFormat="1" applyFont="1" applyFill="1" applyBorder="1" applyAlignment="1">
      <alignment horizontal="left"/>
    </xf>
    <xf numFmtId="41" fontId="0" fillId="3" borderId="12" xfId="0" applyNumberFormat="1" applyFill="1" applyBorder="1" applyProtection="1">
      <protection locked="0"/>
    </xf>
    <xf numFmtId="41" fontId="2" fillId="3" borderId="3" xfId="0" applyNumberFormat="1" applyFont="1" applyFill="1" applyBorder="1"/>
    <xf numFmtId="0" fontId="0" fillId="0" borderId="8" xfId="0" applyBorder="1" applyAlignment="1">
      <alignment horizontal="center"/>
    </xf>
    <xf numFmtId="41" fontId="2" fillId="3" borderId="12" xfId="0" applyNumberFormat="1" applyFont="1" applyFill="1" applyBorder="1"/>
    <xf numFmtId="0" fontId="0" fillId="3" borderId="4" xfId="0" applyFill="1" applyBorder="1" applyAlignment="1">
      <alignment horizontal="right"/>
    </xf>
    <xf numFmtId="0" fontId="0" fillId="0" borderId="16" xfId="0" applyBorder="1"/>
    <xf numFmtId="0" fontId="0" fillId="0" borderId="12" xfId="0" applyBorder="1" applyProtection="1">
      <protection locked="0"/>
    </xf>
    <xf numFmtId="41" fontId="2" fillId="0" borderId="12" xfId="0" applyNumberFormat="1" applyFont="1" applyBorder="1" applyProtection="1">
      <protection locked="0"/>
    </xf>
    <xf numFmtId="41" fontId="0" fillId="0" borderId="12" xfId="0" applyNumberFormat="1" applyBorder="1" applyAlignment="1">
      <alignment horizontal="center"/>
    </xf>
    <xf numFmtId="0" fontId="0" fillId="3" borderId="8" xfId="0" quotePrefix="1" applyFill="1" applyBorder="1" applyAlignment="1">
      <alignment horizontal="center"/>
    </xf>
    <xf numFmtId="0" fontId="0" fillId="3" borderId="8" xfId="0" applyFill="1" applyBorder="1" applyAlignment="1">
      <alignment horizontal="right"/>
    </xf>
    <xf numFmtId="0" fontId="0" fillId="2" borderId="0" xfId="0" applyFill="1" applyAlignment="1">
      <alignment horizontal="left" vertical="center" wrapText="1"/>
    </xf>
    <xf numFmtId="0" fontId="0" fillId="4" borderId="12" xfId="0" applyFill="1" applyBorder="1" applyProtection="1">
      <protection locked="0"/>
    </xf>
    <xf numFmtId="0" fontId="0" fillId="4" borderId="29" xfId="0" applyFill="1" applyBorder="1" applyAlignment="1">
      <alignment horizontal="center" vertical="center" wrapText="1"/>
    </xf>
    <xf numFmtId="166" fontId="0" fillId="4" borderId="12" xfId="0" applyNumberFormat="1" applyFill="1" applyBorder="1" applyAlignment="1">
      <alignment horizontal="center" vertical="center" wrapText="1"/>
    </xf>
    <xf numFmtId="166" fontId="0" fillId="4" borderId="30" xfId="0" applyNumberFormat="1" applyFill="1" applyBorder="1" applyAlignment="1">
      <alignment horizontal="center" vertical="center" wrapText="1"/>
    </xf>
    <xf numFmtId="0" fontId="0" fillId="0" borderId="6" xfId="0" applyBorder="1" applyProtection="1">
      <protection locked="0"/>
    </xf>
    <xf numFmtId="167" fontId="2" fillId="3" borderId="15" xfId="0" applyNumberFormat="1" applyFont="1" applyFill="1" applyBorder="1" applyAlignment="1" applyProtection="1">
      <alignment horizontal="left"/>
      <protection locked="0"/>
    </xf>
    <xf numFmtId="0" fontId="4" fillId="2" borderId="0" xfId="0" applyFont="1" applyFill="1" applyAlignment="1">
      <alignment horizontal="left" vertical="top" wrapText="1"/>
    </xf>
    <xf numFmtId="41" fontId="0" fillId="4" borderId="0" xfId="0" applyNumberFormat="1" applyFill="1" applyProtection="1">
      <protection locked="0"/>
    </xf>
    <xf numFmtId="0" fontId="0" fillId="6" borderId="0" xfId="0" applyFill="1" applyAlignment="1">
      <alignment horizontal="left" vertical="top" wrapText="1"/>
    </xf>
    <xf numFmtId="41" fontId="2" fillId="4" borderId="31" xfId="0" applyNumberFormat="1" applyFont="1" applyFill="1" applyBorder="1"/>
    <xf numFmtId="41" fontId="0" fillId="4" borderId="31" xfId="0" applyNumberFormat="1" applyFill="1" applyBorder="1"/>
    <xf numFmtId="0" fontId="1" fillId="3" borderId="32" xfId="0" applyFont="1" applyFill="1" applyBorder="1"/>
    <xf numFmtId="0" fontId="0" fillId="3" borderId="33" xfId="0" applyFill="1" applyBorder="1" applyProtection="1">
      <protection locked="0"/>
    </xf>
    <xf numFmtId="0" fontId="0" fillId="3" borderId="34" xfId="0" applyFill="1" applyBorder="1" applyProtection="1">
      <protection locked="0"/>
    </xf>
    <xf numFmtId="0" fontId="0" fillId="0" borderId="35" xfId="0" applyBorder="1" applyAlignment="1">
      <alignment horizontal="center"/>
    </xf>
    <xf numFmtId="41" fontId="0" fillId="4" borderId="36" xfId="0" applyNumberFormat="1" applyFill="1" applyBorder="1"/>
    <xf numFmtId="41" fontId="0" fillId="4" borderId="37" xfId="0" applyNumberFormat="1" applyFill="1" applyBorder="1"/>
    <xf numFmtId="41" fontId="2" fillId="4" borderId="38" xfId="0" applyNumberFormat="1" applyFont="1" applyFill="1" applyBorder="1"/>
    <xf numFmtId="41" fontId="2" fillId="4" borderId="39" xfId="0" applyNumberFormat="1" applyFont="1" applyFill="1" applyBorder="1"/>
    <xf numFmtId="0" fontId="0" fillId="3" borderId="33" xfId="0" applyFill="1" applyBorder="1" applyAlignment="1" applyProtection="1">
      <alignment horizontal="left"/>
      <protection locked="0"/>
    </xf>
    <xf numFmtId="0" fontId="0" fillId="3" borderId="34" xfId="0" applyFill="1" applyBorder="1" applyAlignment="1" applyProtection="1">
      <alignment horizontal="left"/>
      <protection locked="0"/>
    </xf>
    <xf numFmtId="0" fontId="1" fillId="3" borderId="32" xfId="0" applyFont="1" applyFill="1" applyBorder="1" applyAlignment="1">
      <alignment horizontal="left"/>
    </xf>
    <xf numFmtId="0" fontId="0" fillId="3" borderId="40" xfId="0" applyFill="1" applyBorder="1" applyProtection="1">
      <protection locked="0"/>
    </xf>
    <xf numFmtId="41" fontId="0" fillId="4" borderId="39" xfId="0" applyNumberFormat="1" applyFill="1" applyBorder="1"/>
    <xf numFmtId="0" fontId="0" fillId="4" borderId="7" xfId="0" applyFill="1" applyBorder="1"/>
    <xf numFmtId="41" fontId="2" fillId="4" borderId="41" xfId="0" applyNumberFormat="1" applyFont="1" applyFill="1" applyBorder="1"/>
    <xf numFmtId="41" fontId="2" fillId="4" borderId="28" xfId="0" applyNumberFormat="1" applyFont="1" applyFill="1" applyBorder="1"/>
    <xf numFmtId="41" fontId="2" fillId="4" borderId="42" xfId="0" applyNumberFormat="1" applyFont="1" applyFill="1" applyBorder="1"/>
    <xf numFmtId="41" fontId="2" fillId="4" borderId="43" xfId="0" applyNumberFormat="1" applyFont="1" applyFill="1" applyBorder="1"/>
    <xf numFmtId="0" fontId="0" fillId="0" borderId="0" xfId="0" applyProtection="1">
      <protection locked="0"/>
    </xf>
    <xf numFmtId="41" fontId="2" fillId="4" borderId="37" xfId="0" applyNumberFormat="1" applyFont="1" applyFill="1" applyBorder="1"/>
    <xf numFmtId="41" fontId="2" fillId="4" borderId="44" xfId="0" applyNumberFormat="1" applyFont="1" applyFill="1" applyBorder="1"/>
    <xf numFmtId="41" fontId="0" fillId="4" borderId="38" xfId="0" applyNumberFormat="1" applyFill="1" applyBorder="1"/>
    <xf numFmtId="41" fontId="2" fillId="4" borderId="45" xfId="0" applyNumberFormat="1" applyFont="1" applyFill="1" applyBorder="1"/>
    <xf numFmtId="41" fontId="2" fillId="4" borderId="36" xfId="0" applyNumberFormat="1" applyFont="1" applyFill="1" applyBorder="1"/>
    <xf numFmtId="0" fontId="0" fillId="4" borderId="46" xfId="0" applyFill="1" applyBorder="1" applyAlignment="1">
      <alignment horizontal="center"/>
    </xf>
    <xf numFmtId="0" fontId="0" fillId="4" borderId="29" xfId="0" applyFill="1" applyBorder="1" applyAlignment="1">
      <alignment horizontal="center"/>
    </xf>
    <xf numFmtId="0" fontId="0" fillId="3" borderId="40" xfId="0" applyFill="1" applyBorder="1"/>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49" xfId="0" applyFont="1" applyBorder="1" applyAlignment="1">
      <alignment wrapText="1"/>
    </xf>
    <xf numFmtId="0" fontId="22" fillId="0" borderId="50" xfId="0" applyFont="1" applyBorder="1" applyAlignment="1">
      <alignment wrapText="1"/>
    </xf>
    <xf numFmtId="0" fontId="22" fillId="0" borderId="49" xfId="0" applyFont="1" applyBorder="1" applyAlignment="1">
      <alignment horizontal="left" wrapText="1"/>
    </xf>
    <xf numFmtId="0" fontId="22" fillId="0" borderId="50" xfId="0" applyFont="1" applyBorder="1" applyAlignment="1">
      <alignment horizontal="left" wrapText="1"/>
    </xf>
    <xf numFmtId="0" fontId="0" fillId="0" borderId="7" xfId="0" applyBorder="1" applyAlignment="1" applyProtection="1">
      <alignment horizontal="center"/>
      <protection locked="0"/>
    </xf>
    <xf numFmtId="0" fontId="0" fillId="0" borderId="16" xfId="0" applyBorder="1" applyAlignment="1">
      <alignment horizontal="center"/>
    </xf>
    <xf numFmtId="0" fontId="1" fillId="3" borderId="5" xfId="0" applyFont="1" applyFill="1" applyBorder="1"/>
    <xf numFmtId="0" fontId="4" fillId="3" borderId="5" xfId="0" applyFont="1" applyFill="1" applyBorder="1"/>
    <xf numFmtId="0" fontId="4" fillId="3" borderId="5" xfId="0" applyFont="1" applyFill="1" applyBorder="1" applyProtection="1">
      <protection locked="0"/>
    </xf>
    <xf numFmtId="0" fontId="1" fillId="0" borderId="5" xfId="0" applyFont="1" applyBorder="1" applyAlignment="1">
      <alignment horizontal="left"/>
    </xf>
    <xf numFmtId="0" fontId="1" fillId="3" borderId="33" xfId="0" applyFont="1" applyFill="1" applyBorder="1"/>
    <xf numFmtId="0" fontId="1" fillId="3" borderId="33" xfId="0" applyFont="1" applyFill="1" applyBorder="1" applyAlignment="1">
      <alignment horizontal="left"/>
    </xf>
    <xf numFmtId="0" fontId="1" fillId="0" borderId="6" xfId="0" applyFont="1" applyBorder="1" applyAlignment="1">
      <alignment horizontal="left"/>
    </xf>
    <xf numFmtId="0" fontId="0" fillId="4" borderId="13" xfId="0" applyFill="1" applyBorder="1" applyAlignment="1">
      <alignment horizontal="center"/>
    </xf>
    <xf numFmtId="0" fontId="0" fillId="4" borderId="6" xfId="0" applyFill="1" applyBorder="1" applyAlignment="1">
      <alignment horizontal="center"/>
    </xf>
    <xf numFmtId="0" fontId="0" fillId="0" borderId="10" xfId="0" applyBorder="1" applyAlignment="1">
      <alignment horizontal="center"/>
    </xf>
    <xf numFmtId="0" fontId="2" fillId="0" borderId="10" xfId="0" applyFont="1" applyBorder="1" applyAlignment="1">
      <alignment horizontal="center"/>
    </xf>
    <xf numFmtId="0" fontId="0" fillId="0" borderId="7" xfId="0" applyBorder="1" applyAlignment="1">
      <alignment horizontal="center"/>
    </xf>
    <xf numFmtId="41" fontId="0" fillId="4" borderId="12" xfId="0" applyNumberFormat="1" applyFill="1" applyBorder="1"/>
    <xf numFmtId="41" fontId="0" fillId="4" borderId="30" xfId="0" applyNumberFormat="1" applyFill="1" applyBorder="1"/>
    <xf numFmtId="41" fontId="2" fillId="5" borderId="23" xfId="0" applyNumberFormat="1" applyFont="1" applyFill="1" applyBorder="1"/>
    <xf numFmtId="0" fontId="0" fillId="3" borderId="51" xfId="0" applyFill="1" applyBorder="1" applyProtection="1">
      <protection locked="0"/>
    </xf>
    <xf numFmtId="0" fontId="0" fillId="3" borderId="51" xfId="0" applyFill="1" applyBorder="1" applyAlignment="1" applyProtection="1">
      <alignment horizontal="left"/>
      <protection locked="0"/>
    </xf>
    <xf numFmtId="0" fontId="2" fillId="0" borderId="1" xfId="0" applyFont="1" applyBorder="1" applyAlignment="1">
      <alignment horizontal="center"/>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lignment horizontal="center"/>
    </xf>
    <xf numFmtId="0" fontId="0" fillId="0" borderId="9" xfId="0" applyBorder="1" applyAlignment="1">
      <alignment horizontal="center"/>
    </xf>
    <xf numFmtId="0" fontId="0" fillId="0" borderId="12" xfId="0" applyBorder="1" applyAlignment="1">
      <alignment horizontal="right"/>
    </xf>
    <xf numFmtId="0" fontId="0" fillId="0" borderId="0" xfId="0" applyAlignment="1">
      <alignment horizontal="center" wrapText="1"/>
    </xf>
    <xf numFmtId="164" fontId="0" fillId="0" borderId="0" xfId="0" applyNumberFormat="1"/>
    <xf numFmtId="49" fontId="1" fillId="0" borderId="0" xfId="0" applyNumberFormat="1" applyFont="1" applyAlignment="1">
      <alignment horizontal="center"/>
    </xf>
    <xf numFmtId="49" fontId="1" fillId="7" borderId="0" xfId="0" applyNumberFormat="1" applyFont="1" applyFill="1" applyAlignment="1">
      <alignment horizontal="center"/>
    </xf>
    <xf numFmtId="0" fontId="0" fillId="7" borderId="12"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3" borderId="12" xfId="0" applyFill="1" applyBorder="1" applyAlignment="1">
      <alignment horizontal="center"/>
    </xf>
    <xf numFmtId="41" fontId="6" fillId="4" borderId="0" xfId="0" applyNumberFormat="1" applyFont="1" applyFill="1"/>
    <xf numFmtId="0" fontId="0" fillId="4" borderId="0" xfId="0" applyFill="1"/>
    <xf numFmtId="0" fontId="6" fillId="4" borderId="0" xfId="0" applyFont="1" applyFill="1"/>
    <xf numFmtId="0" fontId="2" fillId="0" borderId="2" xfId="0" applyFont="1" applyBorder="1" applyProtection="1">
      <protection locked="0"/>
    </xf>
    <xf numFmtId="0" fontId="2" fillId="0" borderId="0" xfId="0" applyFont="1" applyAlignment="1">
      <alignment horizontal="left"/>
    </xf>
    <xf numFmtId="41" fontId="0" fillId="8" borderId="8" xfId="0" applyNumberFormat="1" applyFill="1" applyBorder="1"/>
    <xf numFmtId="41" fontId="0" fillId="8" borderId="12" xfId="0" applyNumberFormat="1" applyFill="1" applyBorder="1"/>
    <xf numFmtId="41" fontId="0" fillId="8" borderId="12" xfId="0" applyNumberFormat="1" applyFill="1" applyBorder="1" applyAlignment="1">
      <alignment horizontal="center" vertical="center"/>
    </xf>
    <xf numFmtId="0" fontId="0" fillId="3" borderId="52" xfId="0" applyFill="1" applyBorder="1" applyProtection="1">
      <protection locked="0"/>
    </xf>
    <xf numFmtId="0" fontId="1" fillId="0" borderId="9" xfId="0" applyFont="1" applyBorder="1" applyAlignment="1">
      <alignment horizontal="center"/>
    </xf>
    <xf numFmtId="0" fontId="0" fillId="3" borderId="4" xfId="0" applyFill="1" applyBorder="1" applyProtection="1">
      <protection locked="0"/>
    </xf>
    <xf numFmtId="41" fontId="0" fillId="0" borderId="16" xfId="0" applyNumberFormat="1" applyBorder="1" applyProtection="1">
      <protection locked="0"/>
    </xf>
    <xf numFmtId="0" fontId="2" fillId="0" borderId="53" xfId="0" applyFont="1" applyBorder="1" applyAlignment="1" applyProtection="1">
      <alignment horizontal="right"/>
      <protection locked="0"/>
    </xf>
    <xf numFmtId="41" fontId="0" fillId="0" borderId="54" xfId="0" applyNumberFormat="1" applyBorder="1" applyProtection="1">
      <protection locked="0"/>
    </xf>
    <xf numFmtId="41" fontId="0" fillId="8" borderId="55" xfId="0" applyNumberFormat="1" applyFill="1" applyBorder="1"/>
    <xf numFmtId="41" fontId="0" fillId="8" borderId="31" xfId="0" applyNumberFormat="1" applyFill="1" applyBorder="1"/>
    <xf numFmtId="0" fontId="0" fillId="0" borderId="53" xfId="0" applyBorder="1" applyAlignment="1" applyProtection="1">
      <alignment horizontal="right"/>
      <protection locked="0"/>
    </xf>
    <xf numFmtId="0" fontId="0" fillId="9" borderId="2" xfId="0" applyFill="1" applyBorder="1" applyAlignment="1">
      <alignment horizontal="right"/>
    </xf>
    <xf numFmtId="41" fontId="0" fillId="8" borderId="31" xfId="0" applyNumberFormat="1" applyFill="1" applyBorder="1" applyAlignment="1">
      <alignment horizontal="center" vertical="center"/>
    </xf>
    <xf numFmtId="41" fontId="0" fillId="9" borderId="10" xfId="0" applyNumberFormat="1" applyFill="1" applyBorder="1"/>
    <xf numFmtId="41" fontId="2" fillId="9" borderId="81" xfId="0" applyNumberFormat="1" applyFont="1" applyFill="1" applyBorder="1"/>
    <xf numFmtId="41" fontId="0" fillId="8" borderId="9" xfId="0" applyNumberFormat="1" applyFill="1" applyBorder="1"/>
    <xf numFmtId="41" fontId="0" fillId="8" borderId="10" xfId="0" applyNumberFormat="1" applyFill="1" applyBorder="1"/>
    <xf numFmtId="41" fontId="2" fillId="8" borderId="9" xfId="0" applyNumberFormat="1" applyFont="1" applyFill="1" applyBorder="1"/>
    <xf numFmtId="41" fontId="2" fillId="8" borderId="10" xfId="0" applyNumberFormat="1" applyFont="1" applyFill="1" applyBorder="1"/>
    <xf numFmtId="0" fontId="2" fillId="9" borderId="2" xfId="0" applyFont="1" applyFill="1" applyBorder="1" applyAlignment="1">
      <alignment horizontal="right"/>
    </xf>
    <xf numFmtId="0" fontId="2" fillId="9" borderId="42" xfId="0" applyFont="1" applyFill="1" applyBorder="1" applyAlignment="1">
      <alignment horizontal="right"/>
    </xf>
    <xf numFmtId="49" fontId="0" fillId="4" borderId="12" xfId="0" applyNumberFormat="1" applyFill="1" applyBorder="1"/>
    <xf numFmtId="41" fontId="0" fillId="8" borderId="0" xfId="0" applyNumberFormat="1" applyFill="1"/>
    <xf numFmtId="41" fontId="0" fillId="8" borderId="1" xfId="0" applyNumberFormat="1" applyFill="1" applyBorder="1"/>
    <xf numFmtId="41" fontId="0" fillId="8" borderId="2" xfId="0" applyNumberFormat="1" applyFill="1" applyBorder="1"/>
    <xf numFmtId="41" fontId="2" fillId="8" borderId="0" xfId="0" applyNumberFormat="1" applyFont="1" applyFill="1"/>
    <xf numFmtId="0" fontId="0" fillId="8" borderId="12" xfId="0" applyFill="1" applyBorder="1" applyAlignment="1">
      <alignment horizontal="right"/>
    </xf>
    <xf numFmtId="0" fontId="0" fillId="9" borderId="4" xfId="0" applyFill="1" applyBorder="1" applyAlignment="1">
      <alignment horizontal="center"/>
    </xf>
    <xf numFmtId="0" fontId="0" fillId="9" borderId="1" xfId="0" applyFill="1" applyBorder="1" applyAlignment="1">
      <alignment horizontal="center"/>
    </xf>
    <xf numFmtId="0" fontId="0" fillId="9" borderId="16" xfId="0" applyFill="1" applyBorder="1" applyAlignment="1">
      <alignment horizontal="center"/>
    </xf>
    <xf numFmtId="41" fontId="0" fillId="8" borderId="7" xfId="0" applyNumberFormat="1" applyFill="1" applyBorder="1"/>
    <xf numFmtId="0" fontId="0" fillId="3" borderId="15" xfId="0" applyFill="1" applyBorder="1" applyAlignment="1" applyProtection="1">
      <alignment horizontal="left"/>
      <protection locked="0"/>
    </xf>
    <xf numFmtId="41" fontId="0" fillId="8" borderId="4" xfId="0" applyNumberFormat="1" applyFill="1" applyBorder="1"/>
    <xf numFmtId="41" fontId="0" fillId="8" borderId="14" xfId="0" applyNumberFormat="1" applyFill="1" applyBorder="1"/>
    <xf numFmtId="164" fontId="0" fillId="8" borderId="14" xfId="0" applyNumberFormat="1" applyFill="1" applyBorder="1"/>
    <xf numFmtId="164" fontId="0" fillId="8" borderId="0" xfId="0" applyNumberFormat="1" applyFill="1"/>
    <xf numFmtId="164" fontId="0" fillId="8" borderId="16" xfId="0" applyNumberFormat="1" applyFill="1" applyBorder="1"/>
    <xf numFmtId="41" fontId="2" fillId="8" borderId="1" xfId="0" applyNumberFormat="1" applyFont="1" applyFill="1" applyBorder="1" applyAlignment="1">
      <alignment horizontal="center"/>
    </xf>
    <xf numFmtId="41" fontId="2" fillId="8" borderId="0" xfId="0" applyNumberFormat="1" applyFont="1" applyFill="1" applyAlignment="1">
      <alignment horizontal="center"/>
    </xf>
    <xf numFmtId="41" fontId="0" fillId="9" borderId="37" xfId="0" applyNumberFormat="1" applyFill="1" applyBorder="1" applyAlignment="1">
      <alignment horizontal="right"/>
    </xf>
    <xf numFmtId="41" fontId="0" fillId="9" borderId="82" xfId="0" applyNumberFormat="1" applyFill="1" applyBorder="1" applyAlignment="1">
      <alignment horizontal="right"/>
    </xf>
    <xf numFmtId="41" fontId="0" fillId="9" borderId="83" xfId="0" applyNumberFormat="1" applyFill="1" applyBorder="1" applyAlignment="1">
      <alignment horizontal="right"/>
    </xf>
    <xf numFmtId="41" fontId="0" fillId="9" borderId="84" xfId="0" applyNumberFormat="1" applyFill="1" applyBorder="1"/>
    <xf numFmtId="41" fontId="0" fillId="9" borderId="85" xfId="0" applyNumberFormat="1" applyFill="1" applyBorder="1"/>
    <xf numFmtId="41" fontId="0" fillId="9" borderId="86" xfId="0" applyNumberFormat="1" applyFill="1" applyBorder="1"/>
    <xf numFmtId="41" fontId="0" fillId="9" borderId="87" xfId="0" applyNumberFormat="1" applyFill="1" applyBorder="1"/>
    <xf numFmtId="41" fontId="0" fillId="8" borderId="0" xfId="0" applyNumberFormat="1" applyFill="1" applyAlignment="1">
      <alignment horizontal="center"/>
    </xf>
    <xf numFmtId="41" fontId="2" fillId="8" borderId="7" xfId="0" applyNumberFormat="1" applyFont="1" applyFill="1" applyBorder="1"/>
    <xf numFmtId="41" fontId="2" fillId="4" borderId="3" xfId="0" applyNumberFormat="1" applyFont="1" applyFill="1" applyBorder="1"/>
    <xf numFmtId="41" fontId="2" fillId="4" borderId="19" xfId="0" applyNumberFormat="1" applyFont="1" applyFill="1" applyBorder="1"/>
    <xf numFmtId="41" fontId="0" fillId="4" borderId="56" xfId="0" applyNumberFormat="1" applyFill="1" applyBorder="1"/>
    <xf numFmtId="41" fontId="2" fillId="9" borderId="10" xfId="0" applyNumberFormat="1" applyFont="1" applyFill="1" applyBorder="1"/>
    <xf numFmtId="1" fontId="0" fillId="3" borderId="8" xfId="0" applyNumberFormat="1" applyFill="1" applyBorder="1" applyAlignment="1" applyProtection="1">
      <alignment horizontal="center" vertical="center"/>
      <protection locked="0"/>
    </xf>
    <xf numFmtId="41" fontId="2" fillId="9" borderId="84" xfId="0" applyNumberFormat="1" applyFont="1" applyFill="1" applyBorder="1"/>
    <xf numFmtId="41" fontId="2" fillId="9" borderId="85" xfId="0" applyNumberFormat="1" applyFont="1" applyFill="1" applyBorder="1"/>
    <xf numFmtId="0" fontId="1" fillId="0" borderId="10" xfId="0" applyFont="1" applyBorder="1" applyAlignment="1">
      <alignment horizontal="center"/>
    </xf>
    <xf numFmtId="0" fontId="1" fillId="0" borderId="1" xfId="0" applyFont="1" applyBorder="1" applyAlignment="1">
      <alignment horizontal="center"/>
    </xf>
    <xf numFmtId="0" fontId="0" fillId="8" borderId="12" xfId="0" applyFill="1" applyBorder="1" applyAlignment="1">
      <alignment horizontal="center"/>
    </xf>
    <xf numFmtId="0" fontId="0" fillId="8" borderId="12" xfId="0" quotePrefix="1" applyFill="1" applyBorder="1" applyAlignment="1">
      <alignment horizontal="center"/>
    </xf>
    <xf numFmtId="41" fontId="2" fillId="8" borderId="31" xfId="0" applyNumberFormat="1" applyFont="1" applyFill="1" applyBorder="1"/>
    <xf numFmtId="41" fontId="0" fillId="8" borderId="13" xfId="0" applyNumberFormat="1" applyFill="1" applyBorder="1" applyProtection="1">
      <protection locked="0"/>
    </xf>
    <xf numFmtId="41" fontId="2" fillId="4" borderId="0" xfId="0" applyNumberFormat="1" applyFont="1" applyFill="1" applyAlignment="1">
      <alignment horizontal="center"/>
    </xf>
    <xf numFmtId="41" fontId="0" fillId="4" borderId="55" xfId="0" applyNumberFormat="1" applyFill="1" applyBorder="1"/>
    <xf numFmtId="41" fontId="0" fillId="4" borderId="44" xfId="0" applyNumberFormat="1" applyFill="1" applyBorder="1"/>
    <xf numFmtId="41" fontId="0" fillId="4" borderId="45" xfId="0" applyNumberFormat="1" applyFill="1" applyBorder="1"/>
    <xf numFmtId="41" fontId="2" fillId="9" borderId="0" xfId="0" applyNumberFormat="1" applyFont="1" applyFill="1"/>
    <xf numFmtId="0" fontId="2" fillId="0" borderId="2" xfId="0" applyFont="1" applyBorder="1"/>
    <xf numFmtId="0" fontId="0" fillId="8" borderId="12" xfId="0" applyFill="1" applyBorder="1"/>
    <xf numFmtId="0" fontId="0" fillId="10" borderId="12" xfId="0" applyFill="1" applyBorder="1" applyAlignment="1" applyProtection="1">
      <alignment horizontal="center"/>
      <protection locked="0"/>
    </xf>
    <xf numFmtId="49"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0" fillId="0" borderId="1" xfId="0" applyBorder="1" applyProtection="1">
      <protection locked="0"/>
    </xf>
    <xf numFmtId="0" fontId="0" fillId="0" borderId="16" xfId="0" applyBorder="1" applyProtection="1">
      <protection locked="0"/>
    </xf>
    <xf numFmtId="0" fontId="0" fillId="4" borderId="5" xfId="0" applyFill="1" applyBorder="1"/>
    <xf numFmtId="41" fontId="0" fillId="3" borderId="0" xfId="0" applyNumberFormat="1" applyFill="1"/>
    <xf numFmtId="0" fontId="2" fillId="4" borderId="29" xfId="0" quotePrefix="1" applyFont="1" applyFill="1" applyBorder="1" applyAlignment="1">
      <alignment horizontal="center" vertical="center" wrapText="1"/>
    </xf>
    <xf numFmtId="0" fontId="0" fillId="0" borderId="0" xfId="0" applyAlignment="1" applyProtection="1">
      <alignment horizontal="right"/>
      <protection locked="0"/>
    </xf>
    <xf numFmtId="0" fontId="0" fillId="0" borderId="0" xfId="0" applyAlignment="1" applyProtection="1">
      <alignment horizontal="center" wrapText="1"/>
      <protection locked="0"/>
    </xf>
    <xf numFmtId="0" fontId="0" fillId="8" borderId="11" xfId="0" applyFill="1" applyBorder="1"/>
    <xf numFmtId="0" fontId="0" fillId="8" borderId="18" xfId="0" applyFill="1" applyBorder="1"/>
    <xf numFmtId="0" fontId="1" fillId="0" borderId="2" xfId="0" applyFont="1" applyBorder="1" applyAlignment="1">
      <alignment horizontal="right"/>
    </xf>
    <xf numFmtId="41" fontId="2" fillId="9" borderId="81" xfId="0" applyNumberFormat="1" applyFont="1" applyFill="1" applyBorder="1" applyProtection="1">
      <protection locked="0"/>
    </xf>
    <xf numFmtId="41" fontId="0" fillId="4" borderId="30" xfId="0" applyNumberFormat="1" applyFill="1" applyBorder="1" applyAlignment="1">
      <alignment horizontal="right"/>
    </xf>
    <xf numFmtId="0" fontId="1" fillId="3" borderId="54" xfId="0" applyFont="1" applyFill="1" applyBorder="1" applyAlignment="1">
      <alignment horizontal="left"/>
    </xf>
    <xf numFmtId="0" fontId="1" fillId="0" borderId="12" xfId="0" applyFont="1" applyBorder="1" applyAlignment="1">
      <alignment horizontal="left"/>
    </xf>
    <xf numFmtId="49" fontId="1" fillId="2" borderId="12" xfId="0" applyNumberFormat="1" applyFont="1" applyFill="1" applyBorder="1" applyAlignment="1" applyProtection="1">
      <alignment horizontal="center"/>
      <protection locked="0"/>
    </xf>
    <xf numFmtId="14" fontId="1" fillId="11" borderId="12" xfId="0" applyNumberFormat="1" applyFont="1" applyFill="1" applyBorder="1" applyAlignment="1" applyProtection="1">
      <alignment horizontal="center"/>
      <protection locked="0"/>
    </xf>
    <xf numFmtId="41" fontId="0" fillId="0" borderId="9" xfId="0" applyNumberFormat="1" applyBorder="1" applyProtection="1">
      <protection locked="0"/>
    </xf>
    <xf numFmtId="0" fontId="0" fillId="0" borderId="0" xfId="0" applyAlignment="1">
      <alignment wrapText="1"/>
    </xf>
    <xf numFmtId="0" fontId="1" fillId="12" borderId="0" xfId="0" applyFont="1" applyFill="1" applyAlignment="1">
      <alignment horizontal="center"/>
    </xf>
    <xf numFmtId="0" fontId="2" fillId="0" borderId="0" xfId="0" applyFont="1" applyAlignment="1">
      <alignment horizontal="center" wrapText="1"/>
    </xf>
    <xf numFmtId="49" fontId="2" fillId="0" borderId="3" xfId="0" applyNumberFormat="1" applyFont="1" applyBorder="1" applyProtection="1">
      <protection locked="0"/>
    </xf>
    <xf numFmtId="49" fontId="2" fillId="0" borderId="2" xfId="0" applyNumberFormat="1" applyFont="1" applyBorder="1" applyProtection="1">
      <protection locked="0"/>
    </xf>
    <xf numFmtId="0" fontId="2" fillId="6" borderId="0" xfId="0" applyFont="1" applyFill="1" applyAlignment="1">
      <alignment horizontal="left" vertical="top" wrapText="1"/>
    </xf>
    <xf numFmtId="0" fontId="7" fillId="0" borderId="15" xfId="2" applyFont="1" applyBorder="1"/>
    <xf numFmtId="0" fontId="19" fillId="0" borderId="15" xfId="2" applyFont="1" applyBorder="1" applyAlignment="1">
      <alignment horizontal="left" vertical="center"/>
    </xf>
    <xf numFmtId="0" fontId="2" fillId="0" borderId="0" xfId="0" applyFont="1" applyAlignment="1">
      <alignment vertical="center"/>
    </xf>
    <xf numFmtId="0" fontId="1" fillId="0" borderId="1" xfId="0" applyFont="1" applyBorder="1" applyAlignment="1">
      <alignment horizontal="right"/>
    </xf>
    <xf numFmtId="0" fontId="1" fillId="13" borderId="0" xfId="0" applyFont="1" applyFill="1" applyAlignment="1">
      <alignment horizontal="center"/>
    </xf>
    <xf numFmtId="0" fontId="1" fillId="12" borderId="0" xfId="0" applyFont="1" applyFill="1"/>
    <xf numFmtId="43" fontId="0" fillId="0" borderId="0" xfId="0" applyNumberFormat="1"/>
    <xf numFmtId="49" fontId="2" fillId="0" borderId="2" xfId="0" applyNumberFormat="1" applyFont="1" applyBorder="1" applyAlignment="1">
      <alignment horizontal="right"/>
    </xf>
    <xf numFmtId="0" fontId="0" fillId="8" borderId="10" xfId="0" applyFill="1" applyBorder="1" applyAlignment="1">
      <alignment horizontal="center"/>
    </xf>
    <xf numFmtId="0" fontId="2" fillId="8" borderId="12" xfId="0" applyFont="1" applyFill="1" applyBorder="1" applyAlignment="1">
      <alignment horizontal="center"/>
    </xf>
    <xf numFmtId="3" fontId="1" fillId="0" borderId="10" xfId="0" quotePrefix="1" applyNumberFormat="1" applyFont="1" applyBorder="1" applyAlignment="1">
      <alignment horizontal="center"/>
    </xf>
    <xf numFmtId="0" fontId="0" fillId="9" borderId="0" xfId="0" applyFill="1" applyAlignment="1">
      <alignment horizontal="center"/>
    </xf>
    <xf numFmtId="0" fontId="0" fillId="9" borderId="15" xfId="0" applyFill="1" applyBorder="1" applyAlignment="1">
      <alignment horizontal="center"/>
    </xf>
    <xf numFmtId="41" fontId="0" fillId="8" borderId="15" xfId="0" applyNumberFormat="1" applyFill="1" applyBorder="1"/>
    <xf numFmtId="0" fontId="0" fillId="8" borderId="6" xfId="0" applyFill="1" applyBorder="1" applyAlignment="1">
      <alignment horizontal="center"/>
    </xf>
    <xf numFmtId="0" fontId="0" fillId="8" borderId="6" xfId="0" quotePrefix="1" applyFill="1" applyBorder="1" applyAlignment="1">
      <alignment horizontal="center"/>
    </xf>
    <xf numFmtId="0" fontId="0" fillId="4" borderId="7" xfId="0" applyFill="1" applyBorder="1" applyAlignment="1">
      <alignment horizontal="center"/>
    </xf>
    <xf numFmtId="0" fontId="2" fillId="0" borderId="0" xfId="0" applyFont="1" applyAlignment="1">
      <alignment horizontal="center" vertical="center" wrapText="1"/>
    </xf>
    <xf numFmtId="0" fontId="2" fillId="7" borderId="12" xfId="0" applyFont="1" applyFill="1" applyBorder="1" applyAlignment="1" applyProtection="1">
      <alignment horizontal="center"/>
      <protection locked="0"/>
    </xf>
    <xf numFmtId="0" fontId="2" fillId="10" borderId="12" xfId="0" applyFont="1" applyFill="1" applyBorder="1" applyAlignment="1" applyProtection="1">
      <alignment horizontal="center"/>
      <protection locked="0"/>
    </xf>
    <xf numFmtId="0" fontId="0" fillId="9" borderId="0" xfId="0" quotePrefix="1" applyFill="1" applyAlignment="1" applyProtection="1">
      <alignment horizontal="center"/>
      <protection locked="0"/>
    </xf>
    <xf numFmtId="0" fontId="0" fillId="9" borderId="28" xfId="0" quotePrefix="1" applyFill="1" applyBorder="1" applyAlignment="1" applyProtection="1">
      <alignment horizontal="center"/>
      <protection locked="0"/>
    </xf>
    <xf numFmtId="0" fontId="0" fillId="9" borderId="0" xfId="0" applyFill="1" applyAlignment="1" applyProtection="1">
      <alignment horizontal="center"/>
      <protection locked="0"/>
    </xf>
    <xf numFmtId="0" fontId="1" fillId="3" borderId="15" xfId="0" applyFont="1" applyFill="1" applyBorder="1"/>
    <xf numFmtId="0" fontId="1" fillId="3" borderId="57" xfId="0" applyFont="1" applyFill="1" applyBorder="1" applyAlignment="1">
      <alignment horizontal="left"/>
    </xf>
    <xf numFmtId="0" fontId="0" fillId="9" borderId="57" xfId="0" quotePrefix="1" applyFill="1" applyBorder="1" applyAlignment="1" applyProtection="1">
      <alignment horizontal="center"/>
      <protection locked="0"/>
    </xf>
    <xf numFmtId="0" fontId="0" fillId="9" borderId="57" xfId="0" applyFill="1" applyBorder="1" applyAlignment="1" applyProtection="1">
      <alignment horizontal="center"/>
      <protection locked="0"/>
    </xf>
    <xf numFmtId="0" fontId="2" fillId="0" borderId="10" xfId="0" applyFont="1" applyBorder="1" applyAlignment="1" applyProtection="1">
      <alignment horizontal="center"/>
      <protection locked="0"/>
    </xf>
    <xf numFmtId="41" fontId="0" fillId="0" borderId="15" xfId="0" applyNumberFormat="1" applyBorder="1" applyProtection="1">
      <protection locked="0"/>
    </xf>
    <xf numFmtId="0" fontId="0" fillId="8" borderId="7" xfId="0" applyFill="1" applyBorder="1" applyAlignment="1">
      <alignment horizontal="center"/>
    </xf>
    <xf numFmtId="0" fontId="0" fillId="8" borderId="9" xfId="0" applyFill="1" applyBorder="1" applyAlignment="1">
      <alignment horizontal="center"/>
    </xf>
    <xf numFmtId="49" fontId="0" fillId="0" borderId="0" xfId="0" applyNumberFormat="1" applyProtection="1">
      <protection locked="0"/>
    </xf>
    <xf numFmtId="49" fontId="0" fillId="0" borderId="15" xfId="0" applyNumberFormat="1" applyBorder="1" applyProtection="1">
      <protection locked="0"/>
    </xf>
    <xf numFmtId="0" fontId="0" fillId="0" borderId="7" xfId="0" quotePrefix="1" applyBorder="1" applyAlignment="1" applyProtection="1">
      <alignment horizontal="center"/>
      <protection locked="0"/>
    </xf>
    <xf numFmtId="0" fontId="24" fillId="11" borderId="0" xfId="1" applyFont="1" applyFill="1" applyAlignment="1" applyProtection="1">
      <alignment wrapText="1"/>
    </xf>
    <xf numFmtId="41" fontId="0" fillId="4" borderId="4" xfId="0" applyNumberFormat="1" applyFill="1" applyBorder="1"/>
    <xf numFmtId="41" fontId="2" fillId="4" borderId="58" xfId="0" applyNumberFormat="1" applyFont="1" applyFill="1" applyBorder="1"/>
    <xf numFmtId="41" fontId="0" fillId="8" borderId="58" xfId="0" applyNumberFormat="1" applyFill="1" applyBorder="1"/>
    <xf numFmtId="41" fontId="2" fillId="4" borderId="59" xfId="0" applyNumberFormat="1" applyFont="1" applyFill="1" applyBorder="1" applyAlignment="1">
      <alignment horizontal="right"/>
    </xf>
    <xf numFmtId="41" fontId="0" fillId="4" borderId="0" xfId="0" applyNumberFormat="1" applyFill="1" applyAlignment="1">
      <alignment horizontal="center"/>
    </xf>
    <xf numFmtId="41" fontId="2" fillId="4" borderId="1" xfId="0" applyNumberFormat="1" applyFont="1" applyFill="1" applyBorder="1" applyAlignment="1">
      <alignment horizontal="center"/>
    </xf>
    <xf numFmtId="0" fontId="0" fillId="0" borderId="60" xfId="0" applyBorder="1" applyAlignment="1">
      <alignment horizontal="center"/>
    </xf>
    <xf numFmtId="41" fontId="0" fillId="3" borderId="12" xfId="0" applyNumberFormat="1" applyFill="1" applyBorder="1" applyAlignment="1">
      <alignment horizontal="center" vertical="center"/>
    </xf>
    <xf numFmtId="0" fontId="0" fillId="0" borderId="0" xfId="0" applyAlignment="1">
      <alignment vertical="center" wrapText="1"/>
    </xf>
    <xf numFmtId="41" fontId="0" fillId="9" borderId="12" xfId="0" applyNumberFormat="1" applyFill="1" applyBorder="1"/>
    <xf numFmtId="0" fontId="0" fillId="0" borderId="61" xfId="0" applyBorder="1" applyAlignment="1">
      <alignment horizontal="center"/>
    </xf>
    <xf numFmtId="0" fontId="0" fillId="0" borderId="62" xfId="0" applyBorder="1" applyAlignment="1">
      <alignment horizontal="center"/>
    </xf>
    <xf numFmtId="0" fontId="0" fillId="8" borderId="29" xfId="0" applyFill="1" applyBorder="1" applyAlignment="1">
      <alignment horizontal="center"/>
    </xf>
    <xf numFmtId="41" fontId="0" fillId="0" borderId="12" xfId="0" applyNumberFormat="1" applyBorder="1" applyAlignment="1">
      <alignment horizontal="center" vertical="center"/>
    </xf>
    <xf numFmtId="0" fontId="1" fillId="14" borderId="0" xfId="0" applyFont="1" applyFill="1" applyAlignment="1">
      <alignment horizontal="left"/>
    </xf>
    <xf numFmtId="0" fontId="0" fillId="14" borderId="0" xfId="0" applyFill="1"/>
    <xf numFmtId="41" fontId="0" fillId="8" borderId="58" xfId="0" applyNumberFormat="1" applyFill="1" applyBorder="1" applyAlignment="1">
      <alignment horizontal="center" vertical="center"/>
    </xf>
    <xf numFmtId="41" fontId="0" fillId="8" borderId="2" xfId="0" applyNumberFormat="1" applyFill="1" applyBorder="1" applyAlignment="1">
      <alignment horizontal="center"/>
    </xf>
    <xf numFmtId="41" fontId="0" fillId="8" borderId="3" xfId="0" applyNumberFormat="1" applyFill="1" applyBorder="1"/>
    <xf numFmtId="41" fontId="2" fillId="9" borderId="37" xfId="0" applyNumberFormat="1" applyFont="1" applyFill="1" applyBorder="1"/>
    <xf numFmtId="164" fontId="0" fillId="3" borderId="36" xfId="0" applyNumberFormat="1" applyFill="1" applyBorder="1"/>
    <xf numFmtId="164" fontId="0" fillId="3" borderId="37" xfId="0" applyNumberFormat="1" applyFill="1" applyBorder="1"/>
    <xf numFmtId="164" fontId="0" fillId="3" borderId="38" xfId="0" applyNumberFormat="1" applyFill="1" applyBorder="1" applyAlignment="1">
      <alignment horizontal="center"/>
    </xf>
    <xf numFmtId="0" fontId="0" fillId="3" borderId="40" xfId="0" applyFill="1" applyBorder="1" applyAlignment="1" applyProtection="1">
      <alignment horizontal="left"/>
      <protection locked="0"/>
    </xf>
    <xf numFmtId="0" fontId="2" fillId="0" borderId="35" xfId="0" applyFont="1" applyBorder="1" applyAlignment="1">
      <alignment horizontal="center"/>
    </xf>
    <xf numFmtId="41" fontId="2" fillId="4" borderId="30" xfId="0" applyNumberFormat="1" applyFont="1" applyFill="1" applyBorder="1"/>
    <xf numFmtId="0" fontId="0" fillId="0" borderId="28" xfId="0" applyBorder="1" applyAlignment="1">
      <alignment horizontal="left"/>
    </xf>
    <xf numFmtId="41" fontId="0" fillId="4" borderId="41" xfId="0" applyNumberFormat="1" applyFill="1" applyBorder="1"/>
    <xf numFmtId="41" fontId="2" fillId="9" borderId="28" xfId="0" applyNumberFormat="1" applyFont="1" applyFill="1" applyBorder="1"/>
    <xf numFmtId="0" fontId="0" fillId="10" borderId="12" xfId="0" applyFill="1" applyBorder="1" applyAlignment="1">
      <alignment horizontal="center"/>
    </xf>
    <xf numFmtId="0" fontId="2" fillId="15" borderId="0" xfId="0" applyFont="1" applyFill="1" applyAlignment="1">
      <alignment vertical="center"/>
    </xf>
    <xf numFmtId="0" fontId="23" fillId="15" borderId="0" xfId="0" applyFont="1" applyFill="1" applyAlignment="1">
      <alignment vertical="center"/>
    </xf>
    <xf numFmtId="0" fontId="0" fillId="15" borderId="0" xfId="0" applyFill="1"/>
    <xf numFmtId="49" fontId="1" fillId="0" borderId="1" xfId="0" applyNumberFormat="1" applyFont="1" applyBorder="1" applyAlignment="1">
      <alignment horizontal="center" vertic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2" xfId="0" applyFont="1" applyFill="1" applyBorder="1" applyAlignment="1" applyProtection="1">
      <alignment horizontal="center"/>
      <protection locked="0"/>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0" borderId="2" xfId="0" applyFont="1" applyBorder="1" applyAlignment="1">
      <alignment horizontal="left"/>
    </xf>
    <xf numFmtId="0" fontId="23" fillId="0" borderId="0" xfId="0" applyFont="1" applyAlignment="1">
      <alignment vertical="center"/>
    </xf>
    <xf numFmtId="0" fontId="6" fillId="0" borderId="0" xfId="0" applyFont="1"/>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41" fontId="1" fillId="0" borderId="0" xfId="0" applyNumberFormat="1" applyFont="1"/>
    <xf numFmtId="0" fontId="2" fillId="0" borderId="0" xfId="0" applyFont="1" applyAlignment="1">
      <alignment horizontal="right"/>
    </xf>
    <xf numFmtId="0" fontId="2" fillId="0" borderId="63" xfId="0" applyFont="1" applyBorder="1" applyAlignment="1">
      <alignment horizontal="center"/>
    </xf>
    <xf numFmtId="0" fontId="2" fillId="0" borderId="64" xfId="0" applyFont="1" applyBorder="1" applyAlignment="1" applyProtection="1">
      <alignment horizontal="center"/>
      <protection locked="0"/>
    </xf>
    <xf numFmtId="41" fontId="2" fillId="0" borderId="64" xfId="0" applyNumberFormat="1" applyFont="1" applyBorder="1" applyProtection="1">
      <protection locked="0"/>
    </xf>
    <xf numFmtId="0" fontId="2" fillId="3" borderId="5" xfId="0" applyFont="1" applyFill="1" applyBorder="1" applyProtection="1">
      <protection locked="0"/>
    </xf>
    <xf numFmtId="41" fontId="0" fillId="16" borderId="0" xfId="0" applyNumberFormat="1" applyFill="1"/>
    <xf numFmtId="0" fontId="0" fillId="16" borderId="12" xfId="0" applyFill="1" applyBorder="1" applyAlignment="1">
      <alignment horizontal="center"/>
    </xf>
    <xf numFmtId="49" fontId="0" fillId="16" borderId="2" xfId="0" applyNumberFormat="1" applyFill="1" applyBorder="1"/>
    <xf numFmtId="41" fontId="0" fillId="16" borderId="10" xfId="0" applyNumberFormat="1" applyFill="1" applyBorder="1"/>
    <xf numFmtId="0" fontId="0" fillId="17" borderId="7" xfId="0" applyFill="1" applyBorder="1" applyAlignment="1">
      <alignment horizontal="right"/>
    </xf>
    <xf numFmtId="41" fontId="0" fillId="17" borderId="0" xfId="0" applyNumberFormat="1" applyFill="1"/>
    <xf numFmtId="41" fontId="0" fillId="17" borderId="1" xfId="0" applyNumberFormat="1" applyFill="1" applyBorder="1"/>
    <xf numFmtId="41" fontId="0" fillId="17" borderId="2" xfId="0" applyNumberFormat="1" applyFill="1" applyBorder="1"/>
    <xf numFmtId="41" fontId="2" fillId="4" borderId="66" xfId="0" applyNumberFormat="1" applyFont="1" applyFill="1" applyBorder="1"/>
    <xf numFmtId="49" fontId="0" fillId="0" borderId="67" xfId="0" applyNumberFormat="1" applyBorder="1" applyAlignment="1">
      <alignment horizontal="center"/>
    </xf>
    <xf numFmtId="49" fontId="2" fillId="0" borderId="2" xfId="0" applyNumberFormat="1" applyFont="1" applyBorder="1"/>
    <xf numFmtId="0" fontId="0" fillId="16" borderId="2" xfId="0" applyFill="1" applyBorder="1"/>
    <xf numFmtId="0" fontId="0" fillId="16" borderId="12" xfId="0" applyFill="1" applyBorder="1"/>
    <xf numFmtId="0" fontId="0" fillId="16" borderId="6" xfId="0" applyFill="1" applyBorder="1" applyAlignment="1">
      <alignment horizontal="center"/>
    </xf>
    <xf numFmtId="49" fontId="0" fillId="0" borderId="2" xfId="0" applyNumberFormat="1" applyBorder="1" applyAlignment="1">
      <alignment horizontal="left"/>
    </xf>
    <xf numFmtId="49" fontId="2" fillId="0" borderId="2" xfId="0" applyNumberFormat="1" applyFont="1" applyBorder="1" applyAlignment="1">
      <alignment horizontal="left"/>
    </xf>
    <xf numFmtId="0" fontId="0" fillId="16" borderId="35" xfId="0" applyFill="1" applyBorder="1" applyAlignment="1">
      <alignment horizontal="center"/>
    </xf>
    <xf numFmtId="0" fontId="0" fillId="0" borderId="6" xfId="0" applyBorder="1" applyAlignment="1">
      <alignment horizontal="center"/>
    </xf>
    <xf numFmtId="0" fontId="0" fillId="16" borderId="10" xfId="0" applyFill="1" applyBorder="1" applyAlignment="1">
      <alignment horizontal="center"/>
    </xf>
    <xf numFmtId="0" fontId="2" fillId="0" borderId="6" xfId="0" applyFont="1" applyBorder="1" applyAlignment="1" applyProtection="1">
      <alignment horizontal="center"/>
      <protection locked="0"/>
    </xf>
    <xf numFmtId="2" fontId="6" fillId="0" borderId="12" xfId="0" applyNumberFormat="1" applyFont="1" applyBorder="1" applyAlignment="1" applyProtection="1">
      <alignment horizontal="center"/>
      <protection locked="0"/>
    </xf>
    <xf numFmtId="0" fontId="0" fillId="4" borderId="13" xfId="0" applyFill="1" applyBorder="1" applyProtection="1">
      <protection locked="0"/>
    </xf>
    <xf numFmtId="41" fontId="0" fillId="8" borderId="13" xfId="0" applyNumberFormat="1" applyFill="1" applyBorder="1"/>
    <xf numFmtId="41" fontId="0" fillId="8" borderId="68" xfId="0" applyNumberFormat="1" applyFill="1" applyBorder="1"/>
    <xf numFmtId="41" fontId="0" fillId="8" borderId="28" xfId="0" applyNumberFormat="1" applyFill="1" applyBorder="1"/>
    <xf numFmtId="41" fontId="0" fillId="8" borderId="16" xfId="0" applyNumberFormat="1" applyFill="1" applyBorder="1"/>
    <xf numFmtId="41" fontId="2" fillId="8" borderId="16" xfId="0" applyNumberFormat="1" applyFont="1" applyFill="1" applyBorder="1"/>
    <xf numFmtId="41" fontId="2" fillId="8" borderId="15" xfId="0" applyNumberFormat="1" applyFont="1" applyFill="1" applyBorder="1"/>
    <xf numFmtId="41" fontId="2" fillId="0" borderId="0" xfId="0" applyNumberFormat="1" applyFont="1" applyAlignment="1" applyProtection="1">
      <alignment horizontal="left"/>
      <protection locked="0"/>
    </xf>
    <xf numFmtId="41" fontId="2" fillId="0" borderId="15" xfId="0" applyNumberFormat="1" applyFont="1" applyBorder="1" applyAlignment="1" applyProtection="1">
      <alignment horizontal="center"/>
      <protection locked="0"/>
    </xf>
    <xf numFmtId="0" fontId="2" fillId="0" borderId="0" xfId="0" applyFont="1" applyAlignment="1" applyProtection="1">
      <alignment horizontal="left"/>
      <protection locked="0"/>
    </xf>
    <xf numFmtId="41" fontId="6" fillId="0" borderId="0" xfId="0" applyNumberFormat="1" applyFont="1" applyAlignment="1" applyProtection="1">
      <alignment horizontal="left"/>
      <protection locked="0"/>
    </xf>
    <xf numFmtId="49" fontId="6" fillId="0" borderId="0" xfId="0" applyNumberFormat="1" applyFont="1" applyAlignment="1" applyProtection="1">
      <alignment horizontal="left"/>
      <protection locked="0"/>
    </xf>
    <xf numFmtId="0" fontId="30" fillId="0" borderId="0" xfId="1" applyFont="1" applyFill="1" applyBorder="1" applyAlignment="1" applyProtection="1">
      <alignment horizontal="left"/>
      <protection locked="0"/>
    </xf>
    <xf numFmtId="49" fontId="2" fillId="0" borderId="0" xfId="0" applyNumberFormat="1" applyFont="1" applyAlignment="1" applyProtection="1">
      <alignment horizontal="left"/>
      <protection locked="0"/>
    </xf>
    <xf numFmtId="49" fontId="2" fillId="0" borderId="15" xfId="0" applyNumberFormat="1" applyFont="1" applyBorder="1" applyAlignment="1" applyProtection="1">
      <alignment horizontal="center"/>
      <protection locked="0"/>
    </xf>
    <xf numFmtId="41" fontId="6" fillId="0" borderId="14" xfId="0" applyNumberFormat="1" applyFont="1" applyBorder="1" applyAlignment="1" applyProtection="1">
      <alignment horizontal="left"/>
      <protection locked="0"/>
    </xf>
    <xf numFmtId="41" fontId="2" fillId="0" borderId="14" xfId="0" applyNumberFormat="1" applyFont="1" applyBorder="1" applyAlignment="1" applyProtection="1">
      <alignment horizontal="left"/>
      <protection locked="0"/>
    </xf>
    <xf numFmtId="41" fontId="2" fillId="4" borderId="10" xfId="0" applyNumberFormat="1" applyFont="1" applyFill="1" applyBorder="1" applyAlignment="1">
      <alignment horizontal="right"/>
    </xf>
    <xf numFmtId="0" fontId="0" fillId="8" borderId="12" xfId="0" applyFill="1" applyBorder="1" applyProtection="1">
      <protection locked="0"/>
    </xf>
    <xf numFmtId="41" fontId="0" fillId="8" borderId="10" xfId="0" applyNumberFormat="1" applyFill="1" applyBorder="1" applyAlignment="1">
      <alignment horizontal="right" vertical="center"/>
    </xf>
    <xf numFmtId="166" fontId="2" fillId="4" borderId="30" xfId="0" applyNumberFormat="1" applyFont="1" applyFill="1" applyBorder="1" applyAlignment="1">
      <alignment horizontal="center" vertical="center" wrapText="1"/>
    </xf>
    <xf numFmtId="0" fontId="1" fillId="2" borderId="12" xfId="0" applyFont="1" applyFill="1" applyBorder="1" applyAlignment="1">
      <alignment horizontal="center"/>
    </xf>
    <xf numFmtId="1" fontId="1" fillId="4" borderId="16" xfId="0" applyNumberFormat="1" applyFont="1" applyFill="1" applyBorder="1" applyAlignment="1">
      <alignment horizontal="right"/>
    </xf>
    <xf numFmtId="0" fontId="1" fillId="3" borderId="4" xfId="0" applyFont="1" applyFill="1" applyBorder="1"/>
    <xf numFmtId="0" fontId="0" fillId="0" borderId="9" xfId="0" applyBorder="1" applyProtection="1">
      <protection locked="0"/>
    </xf>
    <xf numFmtId="0" fontId="0" fillId="0" borderId="10" xfId="0" applyBorder="1" applyProtection="1">
      <protection locked="0"/>
    </xf>
    <xf numFmtId="0" fontId="2" fillId="0" borderId="10" xfId="0" applyFont="1" applyBorder="1" applyProtection="1">
      <protection locked="0"/>
    </xf>
    <xf numFmtId="0" fontId="0" fillId="0" borderId="15" xfId="0" applyBorder="1" applyProtection="1">
      <protection locked="0"/>
    </xf>
    <xf numFmtId="0" fontId="1" fillId="0" borderId="0" xfId="0" applyFont="1" applyAlignment="1">
      <alignment horizontal="center" vertical="center"/>
    </xf>
    <xf numFmtId="0" fontId="0" fillId="3" borderId="8" xfId="0" applyFill="1" applyBorder="1" applyProtection="1">
      <protection locked="0"/>
    </xf>
    <xf numFmtId="41" fontId="0" fillId="4" borderId="16" xfId="0" applyNumberFormat="1" applyFill="1" applyBorder="1"/>
    <xf numFmtId="41" fontId="2" fillId="4" borderId="1" xfId="0" applyNumberFormat="1" applyFont="1" applyFill="1" applyBorder="1" applyAlignment="1">
      <alignment horizontal="right"/>
    </xf>
    <xf numFmtId="41" fontId="2" fillId="9" borderId="88" xfId="0" applyNumberFormat="1" applyFont="1" applyFill="1" applyBorder="1" applyProtection="1">
      <protection locked="0"/>
    </xf>
    <xf numFmtId="41" fontId="2" fillId="4" borderId="68" xfId="0" applyNumberFormat="1" applyFont="1" applyFill="1" applyBorder="1"/>
    <xf numFmtId="0" fontId="2" fillId="0" borderId="28" xfId="0" applyFont="1" applyBorder="1" applyAlignment="1">
      <alignment horizontal="left"/>
    </xf>
    <xf numFmtId="41" fontId="2" fillId="4" borderId="55" xfId="0" applyNumberFormat="1" applyFont="1" applyFill="1" applyBorder="1"/>
    <xf numFmtId="0" fontId="1" fillId="15" borderId="0" xfId="0" applyFont="1" applyFill="1" applyAlignment="1">
      <alignment horizontal="center" vertical="center"/>
    </xf>
    <xf numFmtId="0" fontId="1" fillId="0" borderId="66" xfId="0" applyFont="1" applyBorder="1" applyAlignment="1" applyProtection="1">
      <alignment horizontal="right"/>
      <protection locked="0"/>
    </xf>
    <xf numFmtId="41" fontId="2" fillId="0" borderId="58" xfId="0" applyNumberFormat="1" applyFont="1" applyBorder="1" applyProtection="1">
      <protection locked="0"/>
    </xf>
    <xf numFmtId="49" fontId="2" fillId="0" borderId="9" xfId="0" applyNumberFormat="1" applyFont="1" applyBorder="1" applyProtection="1">
      <protection locked="0"/>
    </xf>
    <xf numFmtId="49" fontId="2" fillId="0" borderId="10" xfId="0" applyNumberFormat="1" applyFont="1" applyBorder="1" applyProtection="1">
      <protection locked="0"/>
    </xf>
    <xf numFmtId="41" fontId="0" fillId="0" borderId="16" xfId="0" applyNumberFormat="1" applyBorder="1"/>
    <xf numFmtId="41" fontId="0" fillId="0" borderId="15" xfId="0" applyNumberFormat="1" applyBorder="1"/>
    <xf numFmtId="49" fontId="0" fillId="0" borderId="10" xfId="0" applyNumberFormat="1" applyBorder="1" applyProtection="1">
      <protection locked="0"/>
    </xf>
    <xf numFmtId="3" fontId="1" fillId="2" borderId="12" xfId="0" applyNumberFormat="1" applyFont="1" applyFill="1" applyBorder="1" applyAlignment="1" applyProtection="1">
      <alignment horizontal="center"/>
      <protection locked="0"/>
    </xf>
    <xf numFmtId="3" fontId="0" fillId="3" borderId="12" xfId="0" applyNumberFormat="1" applyFill="1" applyBorder="1" applyProtection="1">
      <protection locked="0"/>
    </xf>
    <xf numFmtId="3" fontId="0" fillId="4" borderId="10" xfId="0" applyNumberFormat="1" applyFill="1" applyBorder="1"/>
    <xf numFmtId="3" fontId="0" fillId="4" borderId="9" xfId="0" applyNumberFormat="1" applyFill="1" applyBorder="1"/>
    <xf numFmtId="3" fontId="0" fillId="4" borderId="7" xfId="0" applyNumberFormat="1" applyFill="1" applyBorder="1"/>
    <xf numFmtId="3" fontId="0" fillId="3" borderId="3" xfId="0" applyNumberFormat="1" applyFill="1" applyBorder="1" applyProtection="1">
      <protection locked="0"/>
    </xf>
    <xf numFmtId="3" fontId="0" fillId="8" borderId="9" xfId="0" applyNumberFormat="1" applyFill="1" applyBorder="1"/>
    <xf numFmtId="3" fontId="0" fillId="8" borderId="10" xfId="0" applyNumberFormat="1" applyFill="1" applyBorder="1"/>
    <xf numFmtId="3" fontId="0" fillId="8" borderId="7" xfId="0" applyNumberFormat="1" applyFill="1" applyBorder="1"/>
    <xf numFmtId="3" fontId="0" fillId="3" borderId="2" xfId="0" applyNumberFormat="1" applyFill="1" applyBorder="1" applyProtection="1">
      <protection locked="0"/>
    </xf>
    <xf numFmtId="3" fontId="0" fillId="8" borderId="41" xfId="0" applyNumberFormat="1" applyFill="1" applyBorder="1"/>
    <xf numFmtId="3" fontId="0" fillId="9" borderId="10" xfId="0" applyNumberFormat="1" applyFill="1" applyBorder="1"/>
    <xf numFmtId="3" fontId="0" fillId="4" borderId="41" xfId="0" applyNumberFormat="1" applyFill="1" applyBorder="1"/>
    <xf numFmtId="3" fontId="0" fillId="3" borderId="6" xfId="0" applyNumberFormat="1" applyFill="1" applyBorder="1" applyProtection="1">
      <protection locked="0"/>
    </xf>
    <xf numFmtId="3" fontId="0" fillId="3" borderId="13" xfId="0" applyNumberFormat="1" applyFill="1" applyBorder="1" applyProtection="1">
      <protection locked="0"/>
    </xf>
    <xf numFmtId="3" fontId="1" fillId="4" borderId="13" xfId="0" applyNumberFormat="1" applyFont="1" applyFill="1" applyBorder="1" applyAlignment="1">
      <alignment horizontal="left"/>
    </xf>
    <xf numFmtId="3" fontId="1" fillId="4" borderId="6" xfId="0" applyNumberFormat="1" applyFont="1" applyFill="1" applyBorder="1" applyAlignment="1">
      <alignment horizontal="right"/>
    </xf>
    <xf numFmtId="3" fontId="0" fillId="3" borderId="70" xfId="0" applyNumberFormat="1" applyFill="1" applyBorder="1" applyProtection="1">
      <protection locked="0"/>
    </xf>
    <xf numFmtId="3" fontId="2" fillId="4" borderId="31" xfId="0" applyNumberFormat="1" applyFont="1" applyFill="1" applyBorder="1"/>
    <xf numFmtId="3" fontId="0" fillId="3" borderId="72" xfId="0" applyNumberFormat="1" applyFill="1" applyBorder="1" applyAlignment="1" applyProtection="1">
      <alignment horizontal="left"/>
      <protection locked="0"/>
    </xf>
    <xf numFmtId="3" fontId="0" fillId="0" borderId="30" xfId="0" applyNumberFormat="1" applyBorder="1"/>
    <xf numFmtId="3" fontId="0" fillId="4" borderId="27" xfId="0" applyNumberFormat="1" applyFill="1" applyBorder="1"/>
    <xf numFmtId="3" fontId="0" fillId="4" borderId="39" xfId="0" applyNumberFormat="1" applyFill="1" applyBorder="1"/>
    <xf numFmtId="3" fontId="0" fillId="0" borderId="70" xfId="0" applyNumberFormat="1" applyBorder="1" applyAlignment="1" applyProtection="1">
      <alignment horizontal="left"/>
      <protection locked="0"/>
    </xf>
    <xf numFmtId="3" fontId="0" fillId="4" borderId="31" xfId="0" applyNumberFormat="1" applyFill="1" applyBorder="1"/>
    <xf numFmtId="3" fontId="0" fillId="0" borderId="27" xfId="0" applyNumberFormat="1" applyBorder="1" applyAlignment="1" applyProtection="1">
      <alignment horizontal="left"/>
      <protection locked="0"/>
    </xf>
    <xf numFmtId="3" fontId="0" fillId="3" borderId="89" xfId="0" applyNumberFormat="1" applyFill="1" applyBorder="1" applyProtection="1">
      <protection locked="0"/>
    </xf>
    <xf numFmtId="3" fontId="1" fillId="0" borderId="58" xfId="0" applyNumberFormat="1" applyFont="1" applyBorder="1"/>
    <xf numFmtId="3" fontId="2" fillId="0" borderId="0" xfId="0" applyNumberFormat="1" applyFont="1"/>
    <xf numFmtId="3" fontId="1" fillId="0" borderId="0" xfId="0" applyNumberFormat="1" applyFont="1"/>
    <xf numFmtId="3" fontId="0" fillId="0" borderId="0" xfId="0" applyNumberFormat="1"/>
    <xf numFmtId="0" fontId="0" fillId="0" borderId="10" xfId="0" applyBorder="1"/>
    <xf numFmtId="3" fontId="0" fillId="8" borderId="12" xfId="0" applyNumberFormat="1" applyFill="1" applyBorder="1"/>
    <xf numFmtId="41" fontId="2" fillId="4" borderId="67" xfId="0" applyNumberFormat="1" applyFont="1" applyFill="1" applyBorder="1"/>
    <xf numFmtId="3" fontId="0" fillId="8" borderId="59" xfId="0" applyNumberFormat="1" applyFill="1" applyBorder="1"/>
    <xf numFmtId="0" fontId="4" fillId="3" borderId="16" xfId="0" applyFont="1" applyFill="1" applyBorder="1"/>
    <xf numFmtId="3" fontId="0" fillId="3" borderId="13" xfId="0" applyNumberFormat="1" applyFill="1" applyBorder="1"/>
    <xf numFmtId="3" fontId="2" fillId="4" borderId="59" xfId="0" applyNumberFormat="1" applyFont="1" applyFill="1" applyBorder="1"/>
    <xf numFmtId="170" fontId="6" fillId="0" borderId="12" xfId="0" applyNumberFormat="1" applyFont="1" applyBorder="1" applyAlignment="1" applyProtection="1">
      <alignment horizontal="center"/>
      <protection locked="0"/>
    </xf>
    <xf numFmtId="1" fontId="6" fillId="0" borderId="12" xfId="0" applyNumberFormat="1" applyFont="1" applyBorder="1" applyAlignment="1" applyProtection="1">
      <alignment horizontal="center"/>
      <protection locked="0"/>
    </xf>
    <xf numFmtId="171" fontId="6" fillId="0" borderId="8" xfId="2" applyNumberFormat="1" applyFont="1" applyBorder="1" applyAlignment="1" applyProtection="1">
      <alignment horizontal="center"/>
      <protection locked="0"/>
    </xf>
    <xf numFmtId="171" fontId="6" fillId="0" borderId="12" xfId="2" applyNumberFormat="1" applyFont="1" applyBorder="1" applyAlignment="1" applyProtection="1">
      <alignment horizontal="right"/>
    </xf>
    <xf numFmtId="171" fontId="7" fillId="0" borderId="15" xfId="2" applyNumberFormat="1" applyFont="1" applyBorder="1"/>
    <xf numFmtId="171" fontId="5" fillId="0" borderId="12" xfId="2" applyNumberFormat="1" applyFont="1" applyBorder="1" applyAlignment="1" applyProtection="1">
      <alignment horizontal="right"/>
    </xf>
    <xf numFmtId="166" fontId="2" fillId="4" borderId="12" xfId="0" applyNumberFormat="1" applyFont="1" applyFill="1" applyBorder="1" applyAlignment="1">
      <alignment horizontal="center" vertical="center" wrapText="1"/>
    </xf>
    <xf numFmtId="0" fontId="4" fillId="6" borderId="0" xfId="0" applyFont="1" applyFill="1" applyAlignment="1">
      <alignment horizontal="left" vertical="top" wrapText="1"/>
    </xf>
    <xf numFmtId="0" fontId="13" fillId="5" borderId="26" xfId="0" applyFont="1" applyFill="1" applyBorder="1" applyAlignment="1">
      <alignment horizontal="left" vertical="center" wrapText="1"/>
    </xf>
    <xf numFmtId="2" fontId="1" fillId="0" borderId="12" xfId="0" applyNumberFormat="1" applyFont="1" applyBorder="1" applyAlignment="1" applyProtection="1">
      <alignment horizontal="center" vertical="center" wrapText="1"/>
      <protection locked="0"/>
    </xf>
    <xf numFmtId="0" fontId="28" fillId="0" borderId="1" xfId="2" applyFont="1" applyBorder="1"/>
    <xf numFmtId="49" fontId="2" fillId="0" borderId="14" xfId="0" applyNumberFormat="1" applyFont="1" applyBorder="1" applyProtection="1">
      <protection locked="0"/>
    </xf>
    <xf numFmtId="49" fontId="2" fillId="0" borderId="0" xfId="0" applyNumberFormat="1" applyFont="1" applyProtection="1">
      <protection locked="0"/>
    </xf>
    <xf numFmtId="0" fontId="0" fillId="0" borderId="2" xfId="0" applyBorder="1" applyAlignment="1">
      <alignment horizontal="center"/>
    </xf>
    <xf numFmtId="49" fontId="36" fillId="7" borderId="12" xfId="0" applyNumberFormat="1" applyFont="1" applyFill="1" applyBorder="1" applyAlignment="1" applyProtection="1">
      <alignment horizontal="center"/>
      <protection locked="0"/>
    </xf>
    <xf numFmtId="49" fontId="1" fillId="7" borderId="12" xfId="0" applyNumberFormat="1" applyFont="1" applyFill="1" applyBorder="1" applyAlignment="1" applyProtection="1">
      <alignment horizontal="center"/>
      <protection locked="0"/>
    </xf>
    <xf numFmtId="49" fontId="1" fillId="7" borderId="12" xfId="0" applyNumberFormat="1" applyFont="1" applyFill="1" applyBorder="1" applyAlignment="1">
      <alignment horizontal="center"/>
    </xf>
    <xf numFmtId="0" fontId="2" fillId="0" borderId="0" xfId="0" applyFont="1" applyProtection="1">
      <protection locked="0"/>
    </xf>
    <xf numFmtId="171" fontId="6" fillId="9" borderId="16" xfId="2" applyNumberFormat="1" applyFont="1" applyFill="1" applyBorder="1" applyAlignment="1" applyProtection="1">
      <alignment horizontal="center"/>
      <protection locked="0"/>
    </xf>
    <xf numFmtId="171" fontId="6" fillId="9" borderId="8" xfId="2" applyNumberFormat="1" applyFont="1" applyFill="1" applyBorder="1" applyAlignment="1" applyProtection="1">
      <alignment horizontal="center"/>
      <protection locked="0"/>
    </xf>
    <xf numFmtId="169" fontId="6" fillId="9" borderId="12" xfId="0" applyNumberFormat="1" applyFont="1" applyFill="1" applyBorder="1" applyAlignment="1" applyProtection="1">
      <alignment horizontal="center"/>
      <protection locked="0"/>
    </xf>
    <xf numFmtId="2" fontId="6" fillId="9" borderId="12" xfId="0" applyNumberFormat="1" applyFont="1" applyFill="1" applyBorder="1" applyAlignment="1" applyProtection="1">
      <alignment horizontal="center"/>
      <protection locked="0"/>
    </xf>
    <xf numFmtId="1" fontId="6" fillId="9" borderId="12" xfId="0" applyNumberFormat="1" applyFont="1" applyFill="1" applyBorder="1" applyAlignment="1" applyProtection="1">
      <alignment horizontal="center"/>
      <protection locked="0"/>
    </xf>
    <xf numFmtId="170" fontId="6" fillId="0" borderId="12" xfId="0" applyNumberFormat="1" applyFont="1" applyBorder="1" applyAlignment="1">
      <alignment horizontal="center"/>
    </xf>
    <xf numFmtId="169" fontId="6" fillId="0" borderId="12" xfId="0" applyNumberFormat="1" applyFont="1" applyBorder="1" applyAlignment="1">
      <alignment horizontal="center"/>
    </xf>
    <xf numFmtId="169" fontId="6" fillId="19" borderId="12" xfId="0" applyNumberFormat="1" applyFont="1" applyFill="1" applyBorder="1" applyAlignment="1">
      <alignment horizontal="center"/>
    </xf>
    <xf numFmtId="49" fontId="2" fillId="0" borderId="0" xfId="0" applyNumberFormat="1" applyFont="1" applyAlignment="1" applyProtection="1">
      <alignment horizontal="center"/>
      <protection locked="0"/>
    </xf>
    <xf numFmtId="49" fontId="1" fillId="0" borderId="0" xfId="0" applyNumberFormat="1" applyFont="1" applyAlignment="1" applyProtection="1">
      <alignment horizontal="center"/>
      <protection locked="0"/>
    </xf>
    <xf numFmtId="49" fontId="1"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center"/>
      <protection locked="0"/>
    </xf>
    <xf numFmtId="0" fontId="17" fillId="0" borderId="0" xfId="0" applyFont="1" applyProtection="1">
      <protection locked="0"/>
    </xf>
    <xf numFmtId="41" fontId="2" fillId="0" borderId="0" xfId="0" applyNumberFormat="1" applyFont="1" applyAlignment="1" applyProtection="1">
      <alignment horizontal="center"/>
      <protection locked="0"/>
    </xf>
    <xf numFmtId="41" fontId="6" fillId="0" borderId="0" xfId="0" applyNumberFormat="1" applyFont="1" applyProtection="1">
      <protection locked="0"/>
    </xf>
    <xf numFmtId="0" fontId="6" fillId="0" borderId="0" xfId="0" applyFont="1" applyProtection="1">
      <protection locked="0"/>
    </xf>
    <xf numFmtId="49" fontId="0" fillId="0" borderId="0" xfId="0" applyNumberFormat="1" applyAlignment="1" applyProtection="1">
      <alignment horizontal="center"/>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wrapText="1"/>
      <protection locked="0"/>
    </xf>
    <xf numFmtId="0" fontId="2" fillId="0" borderId="1" xfId="0" applyFont="1" applyBorder="1" applyAlignment="1" applyProtection="1">
      <alignment wrapText="1"/>
      <protection locked="0"/>
    </xf>
    <xf numFmtId="14"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4" fillId="0" borderId="0" xfId="0" applyFont="1" applyProtection="1">
      <protection locked="0"/>
    </xf>
    <xf numFmtId="0" fontId="0" fillId="0" borderId="0" xfId="0" applyAlignment="1" applyProtection="1">
      <alignment horizontal="left"/>
      <protection locked="0"/>
    </xf>
    <xf numFmtId="1" fontId="2" fillId="0" borderId="0" xfId="0" applyNumberFormat="1" applyFont="1" applyProtection="1">
      <protection locked="0"/>
    </xf>
    <xf numFmtId="1" fontId="1" fillId="0" borderId="0" xfId="0" applyNumberFormat="1" applyFont="1" applyProtection="1">
      <protection locked="0"/>
    </xf>
    <xf numFmtId="0" fontId="0" fillId="7" borderId="12" xfId="0" applyFill="1" applyBorder="1" applyAlignment="1">
      <alignment horizontal="center"/>
    </xf>
    <xf numFmtId="171" fontId="5" fillId="0" borderId="16" xfId="2" applyNumberFormat="1" applyFont="1" applyBorder="1" applyAlignment="1" applyProtection="1">
      <alignment horizontal="right" vertical="center"/>
    </xf>
    <xf numFmtId="171" fontId="6" fillId="0" borderId="7" xfId="2" applyNumberFormat="1" applyFont="1" applyBorder="1" applyAlignment="1" applyProtection="1">
      <alignment horizontal="right" vertical="center"/>
    </xf>
    <xf numFmtId="171" fontId="5" fillId="0" borderId="90" xfId="2" applyNumberFormat="1" applyFont="1" applyBorder="1" applyAlignment="1" applyProtection="1">
      <alignment horizontal="right"/>
    </xf>
    <xf numFmtId="171" fontId="6" fillId="0" borderId="90" xfId="2" applyNumberFormat="1" applyFont="1" applyBorder="1" applyAlignment="1" applyProtection="1">
      <alignment horizontal="right"/>
    </xf>
    <xf numFmtId="0" fontId="16" fillId="0" borderId="8" xfId="2" applyFont="1" applyBorder="1" applyAlignment="1" applyProtection="1">
      <alignment horizontal="center" vertical="center"/>
    </xf>
    <xf numFmtId="0" fontId="29" fillId="0" borderId="8" xfId="2" applyFont="1" applyBorder="1" applyAlignment="1" applyProtection="1">
      <alignment wrapText="1"/>
    </xf>
    <xf numFmtId="0" fontId="29" fillId="0" borderId="8" xfId="2" applyFont="1" applyBorder="1" applyAlignment="1" applyProtection="1">
      <alignment horizontal="center" wrapText="1"/>
    </xf>
    <xf numFmtId="0" fontId="1" fillId="0" borderId="8" xfId="2" applyFont="1" applyBorder="1" applyAlignment="1" applyProtection="1">
      <alignment horizontal="center" wrapText="1"/>
    </xf>
    <xf numFmtId="0" fontId="6" fillId="0" borderId="16" xfId="2" applyFont="1" applyBorder="1" applyAlignment="1" applyProtection="1">
      <alignment horizontal="left"/>
    </xf>
    <xf numFmtId="0" fontId="28" fillId="0" borderId="0" xfId="2" applyFont="1"/>
    <xf numFmtId="0" fontId="25" fillId="0" borderId="7" xfId="2" applyFont="1" applyBorder="1" applyAlignment="1" applyProtection="1">
      <alignment horizontal="center" wrapText="1"/>
    </xf>
    <xf numFmtId="0" fontId="25" fillId="0" borderId="7" xfId="2" applyFont="1" applyBorder="1" applyAlignment="1" applyProtection="1">
      <alignment horizontal="center" vertical="center" wrapText="1"/>
    </xf>
    <xf numFmtId="3" fontId="4" fillId="0" borderId="16" xfId="2" applyNumberFormat="1" applyFont="1" applyBorder="1" applyAlignment="1" applyProtection="1">
      <alignment horizontal="center" wrapText="1"/>
    </xf>
    <xf numFmtId="0" fontId="25" fillId="0" borderId="12" xfId="2" applyFont="1" applyBorder="1" applyAlignment="1" applyProtection="1">
      <alignment horizontal="center" wrapText="1"/>
    </xf>
    <xf numFmtId="0" fontId="4" fillId="0" borderId="12" xfId="2" applyFont="1" applyBorder="1" applyAlignment="1" applyProtection="1">
      <alignment horizontal="center" wrapText="1"/>
    </xf>
    <xf numFmtId="2" fontId="6" fillId="0" borderId="12" xfId="0" applyNumberFormat="1" applyFont="1" applyBorder="1" applyAlignment="1">
      <alignment horizontal="center"/>
    </xf>
    <xf numFmtId="0" fontId="19" fillId="0" borderId="15" xfId="2" applyFont="1" applyBorder="1" applyAlignment="1" applyProtection="1">
      <alignment horizontal="left" vertical="center"/>
    </xf>
    <xf numFmtId="0" fontId="14" fillId="3" borderId="63" xfId="0" applyFont="1" applyFill="1" applyBorder="1" applyAlignment="1">
      <alignment horizontal="center" vertical="center" wrapText="1"/>
    </xf>
    <xf numFmtId="0" fontId="14" fillId="3" borderId="64" xfId="0" applyFont="1" applyFill="1" applyBorder="1" applyAlignment="1">
      <alignment horizontal="center" vertical="center" wrapText="1"/>
    </xf>
    <xf numFmtId="0" fontId="15" fillId="3" borderId="64" xfId="0" applyFont="1" applyFill="1" applyBorder="1" applyAlignment="1">
      <alignment horizontal="center" vertical="center"/>
    </xf>
    <xf numFmtId="0" fontId="15" fillId="3" borderId="65"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0" fontId="7" fillId="2" borderId="64" xfId="0" applyFont="1" applyFill="1" applyBorder="1"/>
    <xf numFmtId="0" fontId="7" fillId="2" borderId="57" xfId="0" applyFont="1" applyFill="1" applyBorder="1"/>
    <xf numFmtId="0" fontId="0" fillId="0" borderId="64" xfId="0" applyBorder="1" applyAlignment="1">
      <alignment horizontal="center" vertical="center"/>
    </xf>
    <xf numFmtId="0" fontId="1" fillId="4" borderId="69"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70" xfId="0" applyFont="1" applyBorder="1" applyAlignment="1">
      <alignment horizontal="center" vertical="center" wrapText="1"/>
    </xf>
    <xf numFmtId="0" fontId="7" fillId="6" borderId="35" xfId="0" applyFont="1" applyFill="1" applyBorder="1" applyAlignment="1">
      <alignment vertical="center" wrapText="1"/>
    </xf>
    <xf numFmtId="0" fontId="7" fillId="6" borderId="0" xfId="0" applyFont="1" applyFill="1" applyAlignment="1">
      <alignment vertical="center" wrapText="1"/>
    </xf>
    <xf numFmtId="0" fontId="0" fillId="6" borderId="35" xfId="0" applyFill="1" applyBorder="1"/>
    <xf numFmtId="0" fontId="0" fillId="6" borderId="0" xfId="0" applyFill="1"/>
    <xf numFmtId="0" fontId="1" fillId="4" borderId="7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72" xfId="0" applyBorder="1" applyAlignment="1">
      <alignment horizontal="center" vertical="center" wrapText="1"/>
    </xf>
    <xf numFmtId="0" fontId="2" fillId="8" borderId="73" xfId="0" applyFont="1" applyFill="1" applyBorder="1" applyAlignment="1">
      <alignment horizontal="center" vertical="center"/>
    </xf>
    <xf numFmtId="0" fontId="2" fillId="8" borderId="74" xfId="0" applyFont="1" applyFill="1" applyBorder="1" applyAlignment="1">
      <alignment horizontal="center" vertical="center"/>
    </xf>
    <xf numFmtId="0" fontId="35" fillId="0" borderId="0" xfId="1" applyFont="1" applyAlignment="1" applyProtection="1"/>
    <xf numFmtId="0" fontId="9" fillId="2" borderId="0" xfId="0" applyFont="1" applyFill="1" applyAlignment="1">
      <alignment horizontal="center" vertical="center" wrapText="1"/>
    </xf>
    <xf numFmtId="0" fontId="0" fillId="0" borderId="0" xfId="0" applyAlignment="1">
      <alignment horizontal="center" vertical="center" wrapText="1"/>
    </xf>
    <xf numFmtId="166" fontId="2" fillId="8" borderId="9" xfId="0" applyNumberFormat="1" applyFont="1" applyFill="1" applyBorder="1" applyAlignment="1">
      <alignment horizontal="center" vertical="center"/>
    </xf>
    <xf numFmtId="166" fontId="2" fillId="8" borderId="41" xfId="0" applyNumberFormat="1" applyFont="1" applyFill="1" applyBorder="1" applyAlignment="1">
      <alignment horizontal="center" vertical="center"/>
    </xf>
    <xf numFmtId="166" fontId="2" fillId="8" borderId="36" xfId="0" applyNumberFormat="1" applyFont="1" applyFill="1" applyBorder="1" applyAlignment="1">
      <alignment horizontal="center" vertical="center"/>
    </xf>
    <xf numFmtId="166" fontId="2" fillId="8" borderId="43" xfId="0" applyNumberFormat="1" applyFont="1" applyFill="1" applyBorder="1" applyAlignment="1">
      <alignment horizontal="center" vertical="center"/>
    </xf>
    <xf numFmtId="0" fontId="4" fillId="2" borderId="0" xfId="0" applyFont="1" applyFill="1" applyAlignment="1">
      <alignment vertical="top" wrapText="1"/>
    </xf>
    <xf numFmtId="0" fontId="0" fillId="0" borderId="0" xfId="0" applyAlignment="1">
      <alignment vertical="top" wrapText="1"/>
    </xf>
    <xf numFmtId="0" fontId="34" fillId="2" borderId="0" xfId="0" applyFont="1" applyFill="1" applyAlignment="1">
      <alignment horizontal="right" vertical="top" wrapText="1"/>
    </xf>
    <xf numFmtId="0" fontId="34" fillId="0" borderId="0" xfId="0" applyFont="1" applyAlignment="1">
      <alignment horizontal="right" wrapText="1"/>
    </xf>
    <xf numFmtId="0" fontId="0" fillId="0" borderId="0" xfId="0"/>
    <xf numFmtId="0" fontId="0" fillId="0" borderId="0" xfId="0" applyAlignment="1">
      <alignment wrapText="1"/>
    </xf>
    <xf numFmtId="0" fontId="25" fillId="2" borderId="0" xfId="0" applyFont="1" applyFill="1" applyAlignment="1">
      <alignment vertical="top" wrapText="1"/>
    </xf>
    <xf numFmtId="0" fontId="1" fillId="0" borderId="0" xfId="0" applyFont="1" applyAlignment="1">
      <alignment wrapText="1"/>
    </xf>
    <xf numFmtId="0" fontId="0" fillId="0" borderId="12" xfId="0" applyBorder="1" applyAlignment="1">
      <alignment horizontal="right"/>
    </xf>
    <xf numFmtId="0" fontId="0" fillId="0" borderId="12" xfId="0" applyBorder="1"/>
    <xf numFmtId="0" fontId="2" fillId="0" borderId="75" xfId="0" applyFont="1" applyBorder="1" applyAlignment="1">
      <alignment horizontal="center" vertical="center" wrapText="1"/>
    </xf>
    <xf numFmtId="0" fontId="0" fillId="0" borderId="75" xfId="0" applyBorder="1" applyAlignment="1">
      <alignment horizontal="center" vertical="center" wrapText="1"/>
    </xf>
    <xf numFmtId="0" fontId="1" fillId="0" borderId="8"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horizontal="right"/>
    </xf>
    <xf numFmtId="0" fontId="2" fillId="0" borderId="0" xfId="0" applyFont="1"/>
    <xf numFmtId="0" fontId="1" fillId="0" borderId="8"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44" xfId="0" applyFont="1" applyBorder="1" applyAlignment="1">
      <alignment horizontal="right"/>
    </xf>
    <xf numFmtId="0" fontId="0" fillId="0" borderId="45" xfId="0" applyBorder="1"/>
    <xf numFmtId="0" fontId="0" fillId="0" borderId="0" xfId="0" applyAlignment="1">
      <alignment horizontal="right"/>
    </xf>
    <xf numFmtId="0" fontId="0" fillId="0" borderId="2" xfId="0" applyBorder="1"/>
    <xf numFmtId="0" fontId="1" fillId="3" borderId="1" xfId="0" applyFont="1" applyFill="1" applyBorder="1" applyAlignment="1">
      <alignment horizontal="right"/>
    </xf>
    <xf numFmtId="0" fontId="1" fillId="4" borderId="16" xfId="0" applyFont="1" applyFill="1" applyBorder="1" applyAlignment="1">
      <alignment horizontal="left"/>
    </xf>
    <xf numFmtId="0" fontId="0" fillId="0" borderId="15" xfId="0" applyBorder="1" applyAlignment="1">
      <alignment horizontal="left"/>
    </xf>
    <xf numFmtId="49" fontId="2" fillId="7" borderId="0" xfId="0" applyNumberFormat="1" applyFont="1" applyFill="1"/>
    <xf numFmtId="0" fontId="1" fillId="3" borderId="33" xfId="0" applyFont="1" applyFill="1" applyBorder="1" applyAlignment="1">
      <alignment horizontal="center"/>
    </xf>
    <xf numFmtId="0" fontId="0" fillId="0" borderId="33" xfId="0" applyBorder="1" applyAlignment="1">
      <alignment horizontal="center"/>
    </xf>
    <xf numFmtId="0" fontId="0" fillId="0" borderId="72" xfId="0" applyBorder="1" applyAlignment="1">
      <alignment horizontal="center"/>
    </xf>
    <xf numFmtId="0" fontId="1" fillId="0" borderId="44" xfId="0" applyFont="1" applyBorder="1" applyAlignment="1">
      <alignment horizontal="center"/>
    </xf>
    <xf numFmtId="0" fontId="1" fillId="0" borderId="4" xfId="0" applyFont="1" applyBorder="1" applyAlignment="1">
      <alignment horizontal="center" vertical="center" wrapText="1"/>
    </xf>
    <xf numFmtId="0" fontId="0" fillId="0" borderId="14"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1" fillId="0" borderId="15" xfId="0" applyFont="1" applyBorder="1" applyAlignment="1">
      <alignment horizontal="right"/>
    </xf>
    <xf numFmtId="0" fontId="2" fillId="3" borderId="14" xfId="0" applyFont="1" applyFill="1" applyBorder="1" applyAlignment="1">
      <alignment horizontal="center" vertical="center"/>
    </xf>
    <xf numFmtId="0" fontId="0" fillId="0" borderId="28" xfId="0" applyBorder="1" applyAlignment="1">
      <alignment vertical="center"/>
    </xf>
    <xf numFmtId="3" fontId="2" fillId="3" borderId="3" xfId="0" applyNumberFormat="1" applyFont="1" applyFill="1" applyBorder="1" applyAlignment="1">
      <alignment horizontal="center" vertical="center"/>
    </xf>
    <xf numFmtId="3" fontId="0" fillId="0" borderId="42" xfId="0" applyNumberFormat="1" applyBorder="1" applyAlignment="1">
      <alignment vertical="center"/>
    </xf>
    <xf numFmtId="0" fontId="1" fillId="4" borderId="8" xfId="0" applyFont="1" applyFill="1" applyBorder="1" applyAlignment="1">
      <alignment horizontal="left"/>
    </xf>
    <xf numFmtId="0" fontId="0" fillId="0" borderId="5" xfId="0" applyBorder="1" applyAlignment="1">
      <alignment horizontal="left"/>
    </xf>
    <xf numFmtId="0" fontId="2" fillId="0" borderId="16" xfId="0" applyFont="1" applyBorder="1" applyAlignment="1">
      <alignment horizontal="right"/>
    </xf>
    <xf numFmtId="0" fontId="0" fillId="0" borderId="13" xfId="0" applyBorder="1" applyAlignment="1">
      <alignment horizontal="right"/>
    </xf>
    <xf numFmtId="0" fontId="0" fillId="0" borderId="16" xfId="0" applyBorder="1" applyAlignment="1">
      <alignment horizontal="left" indent="1"/>
    </xf>
    <xf numFmtId="0" fontId="0" fillId="0" borderId="13" xfId="0" applyBorder="1" applyAlignment="1">
      <alignment horizontal="left" indent="1"/>
    </xf>
    <xf numFmtId="0" fontId="1" fillId="0" borderId="28" xfId="0" applyFont="1" applyBorder="1" applyAlignment="1">
      <alignment horizontal="right"/>
    </xf>
    <xf numFmtId="0" fontId="1" fillId="0" borderId="44" xfId="0" applyFont="1" applyBorder="1"/>
    <xf numFmtId="0" fontId="1" fillId="3" borderId="15" xfId="0" applyFont="1" applyFill="1" applyBorder="1" applyAlignment="1">
      <alignment horizontal="left"/>
    </xf>
    <xf numFmtId="0" fontId="1" fillId="3" borderId="0" xfId="0" applyFont="1" applyFill="1" applyAlignment="1">
      <alignment horizontal="left"/>
    </xf>
    <xf numFmtId="0" fontId="1" fillId="3" borderId="27" xfId="0" applyFon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right"/>
    </xf>
    <xf numFmtId="0" fontId="2" fillId="0" borderId="4" xfId="0" applyFont="1" applyBorder="1" applyAlignment="1">
      <alignment horizontal="right"/>
    </xf>
    <xf numFmtId="0" fontId="0" fillId="0" borderId="3" xfId="0" applyBorder="1" applyAlignment="1">
      <alignment horizontal="right"/>
    </xf>
    <xf numFmtId="0" fontId="0" fillId="0" borderId="68" xfId="0" applyBorder="1" applyAlignment="1">
      <alignment horizontal="left" indent="1"/>
    </xf>
    <xf numFmtId="0" fontId="0" fillId="0" borderId="42" xfId="0" applyBorder="1" applyAlignment="1">
      <alignment horizontal="left" indent="1"/>
    </xf>
    <xf numFmtId="0" fontId="2" fillId="0" borderId="9" xfId="0" applyFont="1" applyBorder="1" applyAlignment="1">
      <alignment horizontal="center" vertical="center" wrapText="1"/>
    </xf>
    <xf numFmtId="0" fontId="0" fillId="0" borderId="41" xfId="0" applyBorder="1" applyAlignment="1">
      <alignment vertical="center" wrapText="1"/>
    </xf>
    <xf numFmtId="0" fontId="1" fillId="4" borderId="8" xfId="0" applyFont="1" applyFill="1" applyBorder="1" applyAlignment="1">
      <alignment horizontal="right"/>
    </xf>
    <xf numFmtId="0" fontId="0" fillId="4" borderId="6" xfId="0" applyFill="1" applyBorder="1" applyAlignment="1">
      <alignment horizontal="right"/>
    </xf>
    <xf numFmtId="0" fontId="2" fillId="3" borderId="4" xfId="0" applyFont="1" applyFill="1" applyBorder="1" applyAlignment="1">
      <alignment horizontal="center" vertical="center"/>
    </xf>
    <xf numFmtId="0" fontId="0" fillId="0" borderId="68" xfId="0" applyBorder="1" applyAlignment="1">
      <alignment horizontal="center" vertical="center"/>
    </xf>
    <xf numFmtId="0" fontId="0" fillId="0" borderId="42" xfId="0" applyBorder="1"/>
    <xf numFmtId="0" fontId="0" fillId="0" borderId="14" xfId="0" applyBorder="1" applyAlignment="1">
      <alignment horizontal="right"/>
    </xf>
    <xf numFmtId="0" fontId="0" fillId="0" borderId="3" xfId="0" applyBorder="1"/>
    <xf numFmtId="0" fontId="2" fillId="0" borderId="14" xfId="0" applyFont="1" applyBorder="1" applyAlignment="1">
      <alignment horizontal="right"/>
    </xf>
    <xf numFmtId="0" fontId="2" fillId="0" borderId="1" xfId="0" applyFont="1" applyBorder="1" applyAlignment="1">
      <alignment horizontal="right"/>
    </xf>
    <xf numFmtId="0" fontId="0" fillId="0" borderId="2" xfId="0" applyBorder="1" applyAlignment="1">
      <alignment horizontal="right"/>
    </xf>
    <xf numFmtId="0" fontId="1" fillId="0" borderId="63" xfId="0" applyFont="1" applyBorder="1" applyAlignment="1">
      <alignment horizontal="left"/>
    </xf>
    <xf numFmtId="0" fontId="1" fillId="0" borderId="66" xfId="0" applyFont="1" applyBorder="1" applyAlignment="1">
      <alignment horizontal="left"/>
    </xf>
    <xf numFmtId="49" fontId="0" fillId="0" borderId="1" xfId="0" applyNumberFormat="1" applyBorder="1" applyAlignment="1">
      <alignment horizontal="right"/>
    </xf>
    <xf numFmtId="49" fontId="0" fillId="0" borderId="16" xfId="0" applyNumberFormat="1" applyBorder="1" applyAlignment="1">
      <alignment horizontal="right"/>
    </xf>
    <xf numFmtId="49" fontId="5" fillId="0" borderId="1" xfId="0" applyNumberFormat="1"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68" xfId="0" applyBorder="1" applyAlignment="1">
      <alignment horizontal="center"/>
    </xf>
    <xf numFmtId="0" fontId="1" fillId="0" borderId="8" xfId="0" applyFont="1" applyBorder="1" applyAlignment="1" applyProtection="1">
      <alignment horizontal="right"/>
      <protection locked="0"/>
    </xf>
    <xf numFmtId="0" fontId="0" fillId="0" borderId="6" xfId="0" applyBorder="1"/>
    <xf numFmtId="49" fontId="1" fillId="11" borderId="8" xfId="0" applyNumberFormat="1" applyFont="1" applyFill="1" applyBorder="1" applyAlignment="1" applyProtection="1">
      <alignment horizontal="center"/>
      <protection locked="0"/>
    </xf>
    <xf numFmtId="49" fontId="0" fillId="11" borderId="6" xfId="0" applyNumberForma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49" fontId="0" fillId="0" borderId="6" xfId="0" applyNumberFormat="1" applyBorder="1" applyAlignment="1" applyProtection="1">
      <alignment horizontal="center"/>
      <protection locked="0"/>
    </xf>
    <xf numFmtId="0" fontId="0" fillId="3" borderId="9" xfId="0" applyFill="1" applyBorder="1" applyAlignment="1">
      <alignment horizontal="center" vertical="center"/>
    </xf>
    <xf numFmtId="0" fontId="0" fillId="0" borderId="7" xfId="0" applyBorder="1" applyAlignment="1">
      <alignment horizontal="center" vertical="center"/>
    </xf>
    <xf numFmtId="0" fontId="1" fillId="18" borderId="4" xfId="0" applyFont="1" applyFill="1" applyBorder="1" applyAlignment="1" applyProtection="1">
      <alignment horizontal="center" wrapText="1"/>
      <protection locked="0"/>
    </xf>
    <xf numFmtId="0" fontId="1" fillId="18" borderId="3" xfId="0" applyFont="1" applyFill="1" applyBorder="1" applyAlignment="1">
      <alignment wrapText="1"/>
    </xf>
    <xf numFmtId="0" fontId="1" fillId="0" borderId="1" xfId="0" applyFont="1" applyBorder="1"/>
    <xf numFmtId="0" fontId="1" fillId="0" borderId="2" xfId="0" applyFont="1" applyBorder="1"/>
    <xf numFmtId="0" fontId="1" fillId="18" borderId="1" xfId="0" applyFont="1" applyFill="1" applyBorder="1" applyAlignment="1">
      <alignment horizontal="center" wrapText="1"/>
    </xf>
    <xf numFmtId="0" fontId="1" fillId="18" borderId="2" xfId="0" applyFont="1" applyFill="1" applyBorder="1" applyAlignment="1">
      <alignment horizontal="center" wrapText="1"/>
    </xf>
    <xf numFmtId="168" fontId="1" fillId="11" borderId="8" xfId="0" applyNumberFormat="1" applyFont="1" applyFill="1" applyBorder="1" applyAlignment="1" applyProtection="1">
      <alignment horizontal="center"/>
      <protection locked="0"/>
    </xf>
    <xf numFmtId="168" fontId="1" fillId="11" borderId="6" xfId="0" applyNumberFormat="1" applyFont="1" applyFill="1" applyBorder="1" applyProtection="1">
      <protection locked="0"/>
    </xf>
    <xf numFmtId="0" fontId="4" fillId="0" borderId="9" xfId="0" applyFont="1" applyBorder="1" applyAlignment="1">
      <alignment horizontal="center" vertical="center" wrapText="1"/>
    </xf>
    <xf numFmtId="0" fontId="0" fillId="0" borderId="10" xfId="0" applyBorder="1" applyAlignment="1">
      <alignment horizontal="center" vertical="center"/>
    </xf>
    <xf numFmtId="49" fontId="1" fillId="7" borderId="0" xfId="0" applyNumberFormat="1" applyFont="1" applyFill="1" applyAlignment="1">
      <alignment horizontal="center"/>
    </xf>
    <xf numFmtId="0" fontId="1" fillId="7" borderId="0" xfId="0" applyFont="1" applyFill="1"/>
    <xf numFmtId="0" fontId="0" fillId="7" borderId="0" xfId="0" applyFill="1"/>
    <xf numFmtId="49" fontId="17" fillId="0" borderId="0" xfId="0" applyNumberFormat="1" applyFont="1" applyAlignment="1" applyProtection="1">
      <alignment horizontal="left" wrapText="1"/>
      <protection locked="0"/>
    </xf>
    <xf numFmtId="0" fontId="17" fillId="0" borderId="0" xfId="0" applyFont="1" applyAlignment="1" applyProtection="1">
      <alignment horizontal="left" wrapText="1"/>
      <protection locked="0"/>
    </xf>
    <xf numFmtId="41" fontId="2" fillId="0" borderId="0" xfId="0" applyNumberFormat="1" applyFont="1" applyAlignment="1" applyProtection="1">
      <alignment horizontal="left" vertical="center"/>
      <protection locked="0"/>
    </xf>
    <xf numFmtId="0" fontId="0" fillId="0" borderId="0" xfId="0"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center"/>
      <protection locked="0"/>
    </xf>
    <xf numFmtId="0" fontId="0" fillId="0" borderId="8" xfId="0" applyBorder="1" applyAlignment="1">
      <alignment horizontal="center"/>
    </xf>
    <xf numFmtId="0" fontId="0" fillId="0" borderId="5" xfId="0" applyBorder="1"/>
    <xf numFmtId="41" fontId="33" fillId="9" borderId="0" xfId="0" applyNumberFormat="1" applyFont="1" applyFill="1" applyAlignment="1">
      <alignment horizontal="left" vertical="center" wrapText="1"/>
    </xf>
    <xf numFmtId="0" fontId="6" fillId="9" borderId="0" xfId="0" applyFont="1" applyFill="1" applyAlignment="1">
      <alignment horizontal="left" wrapText="1"/>
    </xf>
    <xf numFmtId="0" fontId="1" fillId="3" borderId="57" xfId="0" applyFont="1" applyFill="1" applyBorder="1" applyAlignment="1">
      <alignment horizontal="left" vertical="center" wrapText="1"/>
    </xf>
    <xf numFmtId="0" fontId="1" fillId="3" borderId="27" xfId="0" applyFont="1" applyFill="1" applyBorder="1" applyAlignment="1">
      <alignment horizontal="left" vertical="center" wrapText="1"/>
    </xf>
    <xf numFmtId="49" fontId="1" fillId="0" borderId="0" xfId="0" applyNumberFormat="1" applyFont="1" applyAlignment="1" applyProtection="1">
      <alignment horizontal="center" vertical="center"/>
      <protection locked="0"/>
    </xf>
    <xf numFmtId="165" fontId="1" fillId="4" borderId="8" xfId="0" applyNumberFormat="1" applyFont="1" applyFill="1" applyBorder="1"/>
    <xf numFmtId="0" fontId="2" fillId="0" borderId="0" xfId="0" applyFont="1" applyAlignment="1">
      <alignment horizontal="center" vertical="center"/>
    </xf>
    <xf numFmtId="0" fontId="0" fillId="0" borderId="0" xfId="0" applyAlignment="1">
      <alignment horizontal="center" vertical="center"/>
    </xf>
    <xf numFmtId="0" fontId="5" fillId="0" borderId="8" xfId="0" applyFont="1" applyBorder="1" applyAlignment="1">
      <alignment horizontal="center" vertical="center"/>
    </xf>
    <xf numFmtId="0" fontId="1" fillId="0" borderId="63" xfId="0" applyFont="1" applyBorder="1"/>
    <xf numFmtId="0" fontId="1" fillId="0" borderId="66" xfId="0" applyFont="1" applyBorder="1"/>
    <xf numFmtId="0" fontId="1" fillId="3" borderId="4" xfId="0" applyFont="1" applyFill="1" applyBorder="1" applyAlignment="1">
      <alignment horizontal="right"/>
    </xf>
    <xf numFmtId="0" fontId="0" fillId="0" borderId="14" xfId="0" applyBorder="1"/>
    <xf numFmtId="0" fontId="0" fillId="0" borderId="5" xfId="0" applyBorder="1" applyAlignment="1">
      <alignment vertical="center"/>
    </xf>
    <xf numFmtId="0" fontId="0" fillId="0" borderId="6" xfId="0" applyBorder="1" applyAlignment="1">
      <alignment vertical="center"/>
    </xf>
    <xf numFmtId="0" fontId="1" fillId="0" borderId="14" xfId="0" applyFont="1" applyBorder="1" applyAlignment="1">
      <alignment horizontal="center" vertical="center"/>
    </xf>
    <xf numFmtId="49" fontId="0" fillId="0" borderId="16" xfId="0" applyNumberFormat="1" applyBorder="1" applyAlignment="1">
      <alignment horizontal="left" indent="1"/>
    </xf>
    <xf numFmtId="0" fontId="2" fillId="3" borderId="9" xfId="0" applyFont="1" applyFill="1" applyBorder="1" applyAlignment="1" applyProtection="1">
      <alignment horizontal="center" wrapText="1"/>
      <protection locked="0"/>
    </xf>
    <xf numFmtId="0" fontId="0" fillId="0" borderId="7" xfId="0" applyBorder="1" applyAlignment="1" applyProtection="1">
      <alignment horizontal="center" wrapText="1"/>
      <protection locked="0"/>
    </xf>
    <xf numFmtId="0" fontId="1" fillId="2" borderId="8" xfId="0" applyFont="1" applyFill="1" applyBorder="1" applyAlignment="1" applyProtection="1">
      <alignment horizontal="left"/>
      <protection locked="0"/>
    </xf>
    <xf numFmtId="0" fontId="0" fillId="0" borderId="5" xfId="0" applyBorder="1" applyProtection="1">
      <protection locked="0"/>
    </xf>
    <xf numFmtId="0" fontId="0" fillId="0" borderId="6" xfId="0" applyBorder="1" applyProtection="1">
      <protection locked="0"/>
    </xf>
    <xf numFmtId="0" fontId="0" fillId="0" borderId="5" xfId="0" applyBorder="1" applyAlignment="1">
      <alignment horizontal="right"/>
    </xf>
    <xf numFmtId="0" fontId="0" fillId="3" borderId="4" xfId="0" applyFill="1" applyBorder="1" applyAlignment="1">
      <alignment horizontal="center" vertical="center" wrapText="1"/>
    </xf>
    <xf numFmtId="0" fontId="0" fillId="0" borderId="1" xfId="0" applyBorder="1" applyAlignment="1">
      <alignment horizontal="center" vertical="center" wrapText="1"/>
    </xf>
    <xf numFmtId="3" fontId="0" fillId="3" borderId="9" xfId="0" applyNumberFormat="1" applyFill="1" applyBorder="1" applyAlignment="1">
      <alignment horizontal="center" vertical="center"/>
    </xf>
    <xf numFmtId="3" fontId="0" fillId="0" borderId="7" xfId="0" applyNumberFormat="1" applyBorder="1" applyAlignment="1">
      <alignment horizontal="center" vertical="center"/>
    </xf>
    <xf numFmtId="49" fontId="0" fillId="0" borderId="6" xfId="0" applyNumberFormat="1" applyBorder="1" applyProtection="1">
      <protection locked="0"/>
    </xf>
    <xf numFmtId="0" fontId="1" fillId="0" borderId="8" xfId="0" applyFont="1" applyBorder="1" applyAlignment="1" applyProtection="1">
      <alignment horizontal="center"/>
      <protection locked="0"/>
    </xf>
    <xf numFmtId="0" fontId="2" fillId="3" borderId="8" xfId="0" applyFont="1" applyFill="1" applyBorder="1" applyAlignment="1">
      <alignment horizontal="center"/>
    </xf>
    <xf numFmtId="0" fontId="2" fillId="12" borderId="0" xfId="0" applyFont="1" applyFill="1" applyAlignment="1">
      <alignment horizontal="center" vertical="center" wrapText="1"/>
    </xf>
    <xf numFmtId="49" fontId="2" fillId="0" borderId="0" xfId="0" applyNumberFormat="1" applyFont="1"/>
    <xf numFmtId="0" fontId="2" fillId="0" borderId="0" xfId="0" applyFont="1" applyAlignment="1" applyProtection="1">
      <alignment horizontal="left" vertical="center"/>
      <protection locked="0"/>
    </xf>
    <xf numFmtId="0" fontId="0" fillId="0" borderId="9" xfId="0" applyBorder="1" applyAlignment="1">
      <alignment horizontal="center" vertical="center"/>
    </xf>
    <xf numFmtId="0" fontId="0" fillId="0" borderId="7" xfId="0" applyBorder="1" applyAlignment="1">
      <alignment vertical="center"/>
    </xf>
    <xf numFmtId="49" fontId="2" fillId="0" borderId="0" xfId="0" applyNumberFormat="1" applyFont="1" applyAlignment="1">
      <alignment horizontal="left"/>
    </xf>
    <xf numFmtId="0" fontId="2" fillId="0" borderId="0" xfId="0" applyFont="1" applyAlignment="1">
      <alignment horizontal="left"/>
    </xf>
    <xf numFmtId="0" fontId="31" fillId="0" borderId="1" xfId="0" applyFont="1" applyBorder="1" applyProtection="1">
      <protection locked="0"/>
    </xf>
    <xf numFmtId="0" fontId="32" fillId="0" borderId="0" xfId="0" applyFont="1" applyProtection="1">
      <protection locked="0"/>
    </xf>
    <xf numFmtId="49" fontId="1" fillId="0" borderId="1" xfId="0" applyNumberFormat="1" applyFont="1" applyBorder="1" applyAlignment="1" applyProtection="1">
      <alignment horizontal="left" wrapText="1"/>
      <protection locked="0"/>
    </xf>
    <xf numFmtId="0" fontId="1" fillId="0" borderId="0" xfId="0" applyFont="1" applyAlignment="1" applyProtection="1">
      <alignment horizontal="left" wrapText="1"/>
      <protection locked="0"/>
    </xf>
    <xf numFmtId="41" fontId="2" fillId="0" borderId="8" xfId="0" applyNumberFormat="1" applyFont="1" applyBorder="1"/>
    <xf numFmtId="0" fontId="0" fillId="3" borderId="5" xfId="0" applyFill="1" applyBorder="1" applyProtection="1">
      <protection locked="0"/>
    </xf>
    <xf numFmtId="0" fontId="0" fillId="3" borderId="6" xfId="0" applyFill="1" applyBorder="1" applyProtection="1">
      <protection locked="0"/>
    </xf>
    <xf numFmtId="41" fontId="0" fillId="3" borderId="8" xfId="0" applyNumberFormat="1" applyFill="1" applyBorder="1"/>
    <xf numFmtId="0" fontId="0" fillId="3" borderId="6" xfId="0" applyFill="1" applyBorder="1"/>
    <xf numFmtId="41" fontId="2" fillId="0" borderId="6" xfId="0" applyNumberFormat="1" applyFont="1" applyBorder="1"/>
    <xf numFmtId="41" fontId="0" fillId="3" borderId="5" xfId="0" applyNumberFormat="1" applyFill="1" applyBorder="1"/>
    <xf numFmtId="0" fontId="0" fillId="3" borderId="5" xfId="0" applyFill="1" applyBorder="1"/>
    <xf numFmtId="41" fontId="0" fillId="0" borderId="8" xfId="0" applyNumberFormat="1" applyBorder="1"/>
    <xf numFmtId="41" fontId="0" fillId="0" borderId="1" xfId="0" applyNumberFormat="1" applyBorder="1"/>
    <xf numFmtId="41" fontId="0" fillId="0" borderId="2" xfId="0" applyNumberFormat="1" applyBorder="1"/>
    <xf numFmtId="49" fontId="0" fillId="0" borderId="5" xfId="0" applyNumberFormat="1" applyBorder="1"/>
    <xf numFmtId="41" fontId="0" fillId="8" borderId="1" xfId="0" applyNumberFormat="1" applyFill="1" applyBorder="1" applyProtection="1">
      <protection locked="0"/>
    </xf>
    <xf numFmtId="0" fontId="0" fillId="4" borderId="2" xfId="0" applyFill="1" applyBorder="1"/>
    <xf numFmtId="0" fontId="0" fillId="0" borderId="15" xfId="0" applyBorder="1" applyAlignment="1" applyProtection="1">
      <alignment horizontal="left" indent="2"/>
      <protection locked="0"/>
    </xf>
    <xf numFmtId="0" fontId="0" fillId="0" borderId="15" xfId="0" applyBorder="1" applyAlignment="1">
      <alignment horizontal="left" indent="2"/>
    </xf>
    <xf numFmtId="0" fontId="0" fillId="0" borderId="13" xfId="0" applyBorder="1" applyAlignment="1">
      <alignment horizontal="left" indent="2"/>
    </xf>
    <xf numFmtId="0" fontId="0" fillId="0" borderId="14" xfId="0" applyBorder="1" applyProtection="1">
      <protection locked="0"/>
    </xf>
    <xf numFmtId="41" fontId="0" fillId="0" borderId="6" xfId="0" applyNumberFormat="1" applyBorder="1"/>
    <xf numFmtId="41" fontId="2" fillId="0" borderId="12" xfId="0" applyNumberFormat="1" applyFont="1" applyBorder="1"/>
    <xf numFmtId="41" fontId="0" fillId="0" borderId="12" xfId="0" applyNumberFormat="1" applyBorder="1"/>
    <xf numFmtId="49" fontId="0" fillId="0" borderId="5" xfId="0" applyNumberFormat="1" applyBorder="1" applyProtection="1">
      <protection locked="0"/>
    </xf>
    <xf numFmtId="49" fontId="0" fillId="0" borderId="6" xfId="0" applyNumberFormat="1" applyBorder="1"/>
    <xf numFmtId="49" fontId="0" fillId="3" borderId="6" xfId="0" applyNumberFormat="1" applyFill="1" applyBorder="1"/>
    <xf numFmtId="49" fontId="0" fillId="3" borderId="12" xfId="0" applyNumberFormat="1" applyFill="1" applyBorder="1"/>
    <xf numFmtId="0" fontId="0" fillId="3" borderId="6" xfId="0" applyFill="1" applyBorder="1" applyAlignment="1">
      <alignment horizontal="left"/>
    </xf>
    <xf numFmtId="0" fontId="0" fillId="3" borderId="12" xfId="0" applyFill="1" applyBorder="1"/>
    <xf numFmtId="0" fontId="0" fillId="4" borderId="8" xfId="0" applyFill="1" applyBorder="1" applyProtection="1">
      <protection locked="0"/>
    </xf>
    <xf numFmtId="49" fontId="0" fillId="3" borderId="5" xfId="0" applyNumberFormat="1" applyFill="1" applyBorder="1"/>
    <xf numFmtId="0" fontId="7" fillId="3" borderId="14" xfId="0" applyFont="1" applyFill="1" applyBorder="1" applyAlignment="1">
      <alignment horizontal="left" vertical="center"/>
    </xf>
    <xf numFmtId="0" fontId="0" fillId="3" borderId="14" xfId="0" applyFill="1" applyBorder="1" applyAlignment="1">
      <alignment vertical="center"/>
    </xf>
    <xf numFmtId="0" fontId="0" fillId="0" borderId="3" xfId="0" applyBorder="1" applyAlignment="1">
      <alignment vertical="center"/>
    </xf>
    <xf numFmtId="0" fontId="0" fillId="3" borderId="4" xfId="0" applyFill="1" applyBorder="1" applyAlignment="1">
      <alignment vertical="center"/>
    </xf>
    <xf numFmtId="0" fontId="0" fillId="0" borderId="14" xfId="0" applyBorder="1" applyAlignment="1">
      <alignment vertical="center"/>
    </xf>
    <xf numFmtId="0" fontId="1" fillId="3" borderId="15" xfId="0" applyFont="1" applyFill="1" applyBorder="1"/>
    <xf numFmtId="0" fontId="0" fillId="0" borderId="13" xfId="0" applyBorder="1"/>
    <xf numFmtId="0" fontId="7" fillId="3" borderId="14" xfId="0" applyFont="1" applyFill="1" applyBorder="1" applyAlignment="1" applyProtection="1">
      <alignment horizontal="left"/>
      <protection locked="0"/>
    </xf>
    <xf numFmtId="0" fontId="7" fillId="3" borderId="14" xfId="0" applyFont="1" applyFill="1" applyBorder="1"/>
    <xf numFmtId="0" fontId="0" fillId="3" borderId="15" xfId="0" applyFill="1" applyBorder="1"/>
    <xf numFmtId="0" fontId="0" fillId="3" borderId="16" xfId="0" applyFill="1" applyBorder="1"/>
    <xf numFmtId="0" fontId="0" fillId="0" borderId="15" xfId="0" applyBorder="1"/>
    <xf numFmtId="0" fontId="2" fillId="3" borderId="4" xfId="0" applyFont="1" applyFill="1" applyBorder="1" applyAlignment="1">
      <alignment horizontal="center"/>
    </xf>
    <xf numFmtId="0" fontId="1" fillId="3" borderId="16" xfId="0" applyFont="1" applyFill="1" applyBorder="1"/>
    <xf numFmtId="49" fontId="2" fillId="3" borderId="6" xfId="0" applyNumberFormat="1" applyFont="1" applyFill="1" applyBorder="1"/>
    <xf numFmtId="0" fontId="0" fillId="3" borderId="1" xfId="0" applyFill="1" applyBorder="1" applyAlignment="1">
      <alignment vertical="center"/>
    </xf>
    <xf numFmtId="0" fontId="0" fillId="3" borderId="14" xfId="0" applyFill="1" applyBorder="1" applyAlignment="1">
      <alignment horizontal="left" vertical="center"/>
    </xf>
    <xf numFmtId="0" fontId="0" fillId="3" borderId="3" xfId="0"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20" fillId="3" borderId="16" xfId="0" applyFont="1" applyFill="1" applyBorder="1" applyAlignment="1">
      <alignment horizontal="center" vertical="center" wrapText="1"/>
    </xf>
    <xf numFmtId="0" fontId="20" fillId="3" borderId="15" xfId="0" applyFont="1" applyFill="1" applyBorder="1" applyAlignment="1">
      <alignment vertical="center"/>
    </xf>
    <xf numFmtId="0" fontId="20" fillId="3" borderId="13" xfId="0" applyFont="1" applyFill="1" applyBorder="1" applyAlignment="1">
      <alignment vertical="center"/>
    </xf>
    <xf numFmtId="0" fontId="20" fillId="3" borderId="4" xfId="0" applyFont="1" applyFill="1" applyBorder="1" applyAlignment="1">
      <alignment horizontal="center" vertical="center"/>
    </xf>
    <xf numFmtId="0" fontId="20" fillId="0" borderId="3" xfId="0" applyFont="1" applyBorder="1" applyAlignment="1">
      <alignment vertical="center"/>
    </xf>
    <xf numFmtId="0" fontId="20" fillId="3" borderId="1" xfId="0" applyFont="1" applyFill="1" applyBorder="1" applyAlignment="1">
      <alignment horizontal="center" vertical="center"/>
    </xf>
    <xf numFmtId="0" fontId="20" fillId="0" borderId="2" xfId="0" applyFont="1" applyBorder="1" applyAlignment="1">
      <alignment vertical="center"/>
    </xf>
    <xf numFmtId="0" fontId="20" fillId="3" borderId="4" xfId="0" applyFont="1" applyFill="1" applyBorder="1" applyAlignment="1">
      <alignment horizontal="center" vertical="center" wrapText="1"/>
    </xf>
    <xf numFmtId="0" fontId="20" fillId="3" borderId="14" xfId="0" applyFont="1" applyFill="1" applyBorder="1" applyAlignment="1">
      <alignment vertical="center"/>
    </xf>
    <xf numFmtId="0" fontId="20" fillId="3" borderId="3" xfId="0" applyFont="1" applyFill="1" applyBorder="1" applyAlignment="1">
      <alignment vertical="center"/>
    </xf>
    <xf numFmtId="0" fontId="7" fillId="3" borderId="0" xfId="0" applyFont="1" applyFill="1" applyAlignment="1">
      <alignment horizontal="left" vertical="center" indent="2"/>
    </xf>
    <xf numFmtId="0" fontId="0" fillId="3" borderId="0" xfId="0" applyFill="1" applyAlignment="1">
      <alignment horizontal="left" vertical="center" indent="2"/>
    </xf>
    <xf numFmtId="0" fontId="0" fillId="3" borderId="2" xfId="0" applyFill="1" applyBorder="1" applyAlignment="1">
      <alignment horizontal="left" vertical="center" indent="2"/>
    </xf>
    <xf numFmtId="0" fontId="20" fillId="3" borderId="16" xfId="0" applyFont="1" applyFill="1" applyBorder="1" applyAlignment="1">
      <alignment horizontal="center" vertical="center"/>
    </xf>
    <xf numFmtId="0" fontId="20" fillId="0" borderId="13" xfId="0" applyFont="1" applyBorder="1" applyAlignment="1">
      <alignment horizontal="center" vertical="center"/>
    </xf>
    <xf numFmtId="37" fontId="0" fillId="0" borderId="5" xfId="0" applyNumberFormat="1" applyBorder="1"/>
    <xf numFmtId="41" fontId="0" fillId="8" borderId="2" xfId="0" applyNumberFormat="1" applyFill="1" applyBorder="1" applyProtection="1">
      <protection locked="0"/>
    </xf>
    <xf numFmtId="0" fontId="1" fillId="3" borderId="14" xfId="0" applyFont="1" applyFill="1" applyBorder="1" applyAlignment="1">
      <alignment horizontal="center"/>
    </xf>
    <xf numFmtId="0" fontId="1" fillId="3" borderId="15" xfId="0" applyFont="1" applyFill="1" applyBorder="1" applyAlignment="1">
      <alignment horizontal="center"/>
    </xf>
    <xf numFmtId="0" fontId="7" fillId="0" borderId="8" xfId="0" applyFont="1" applyBorder="1" applyAlignment="1">
      <alignment horizontal="center" vertical="center"/>
    </xf>
    <xf numFmtId="0" fontId="2" fillId="0" borderId="6" xfId="0" applyFont="1" applyBorder="1" applyAlignment="1">
      <alignment horizontal="center" vertical="center"/>
    </xf>
    <xf numFmtId="0" fontId="19" fillId="3" borderId="8"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41" fontId="0" fillId="3" borderId="0" xfId="0" applyNumberFormat="1" applyFill="1" applyProtection="1">
      <protection locked="0"/>
    </xf>
    <xf numFmtId="41" fontId="0" fillId="3" borderId="2" xfId="0" applyNumberFormat="1" applyFill="1" applyBorder="1" applyProtection="1">
      <protection locked="0"/>
    </xf>
    <xf numFmtId="0" fontId="0" fillId="4" borderId="10" xfId="0" applyFill="1" applyBorder="1" applyProtection="1">
      <protection locked="0"/>
    </xf>
    <xf numFmtId="0" fontId="0" fillId="3" borderId="14" xfId="0" applyFill="1" applyBorder="1" applyProtection="1">
      <protection locked="0"/>
    </xf>
    <xf numFmtId="0" fontId="0" fillId="3" borderId="3" xfId="0" applyFill="1" applyBorder="1" applyProtection="1">
      <protection locked="0"/>
    </xf>
    <xf numFmtId="37" fontId="0" fillId="0" borderId="15" xfId="0" applyNumberFormat="1" applyBorder="1"/>
    <xf numFmtId="41" fontId="0" fillId="4" borderId="4" xfId="0" applyNumberFormat="1" applyFill="1" applyBorder="1"/>
    <xf numFmtId="0" fontId="0" fillId="3" borderId="0" xfId="0" applyFill="1" applyAlignment="1">
      <alignment horizontal="right"/>
    </xf>
    <xf numFmtId="0" fontId="0" fillId="3" borderId="0" xfId="0" applyFill="1" applyAlignment="1">
      <alignment horizontal="left"/>
    </xf>
    <xf numFmtId="0" fontId="0" fillId="3" borderId="0" xfId="0" applyFill="1"/>
    <xf numFmtId="41" fontId="2" fillId="4" borderId="4" xfId="0" applyNumberFormat="1" applyFont="1" applyFill="1" applyBorder="1" applyProtection="1">
      <protection locked="0"/>
    </xf>
    <xf numFmtId="0" fontId="0" fillId="4" borderId="3" xfId="0" applyFill="1" applyBorder="1"/>
    <xf numFmtId="41" fontId="2" fillId="8" borderId="1" xfId="0" applyNumberFormat="1" applyFont="1" applyFill="1" applyBorder="1"/>
    <xf numFmtId="0" fontId="0" fillId="4" borderId="1" xfId="0" applyFill="1" applyBorder="1" applyProtection="1">
      <protection locked="0"/>
    </xf>
    <xf numFmtId="0" fontId="0" fillId="4" borderId="2" xfId="0" applyFill="1" applyBorder="1" applyProtection="1">
      <protection locked="0"/>
    </xf>
    <xf numFmtId="0" fontId="0" fillId="4" borderId="4" xfId="0" applyFill="1" applyBorder="1" applyProtection="1">
      <protection locked="0"/>
    </xf>
    <xf numFmtId="0" fontId="0" fillId="4" borderId="14" xfId="0" applyFill="1" applyBorder="1" applyProtection="1">
      <protection locked="0"/>
    </xf>
    <xf numFmtId="0" fontId="0" fillId="3" borderId="5" xfId="0" applyFill="1" applyBorder="1" applyAlignment="1">
      <alignment horizontal="left"/>
    </xf>
    <xf numFmtId="41" fontId="2" fillId="3" borderId="5" xfId="0" applyNumberFormat="1" applyFont="1" applyFill="1" applyBorder="1"/>
    <xf numFmtId="41" fontId="0" fillId="4" borderId="16" xfId="0" applyNumberFormat="1" applyFill="1" applyBorder="1" applyProtection="1">
      <protection locked="0"/>
    </xf>
    <xf numFmtId="41" fontId="0" fillId="8" borderId="13" xfId="0" applyNumberFormat="1" applyFill="1" applyBorder="1" applyProtection="1">
      <protection locked="0"/>
    </xf>
    <xf numFmtId="41" fontId="0" fillId="3" borderId="6" xfId="0" applyNumberFormat="1" applyFill="1" applyBorder="1"/>
    <xf numFmtId="41" fontId="0" fillId="4" borderId="4" xfId="0" applyNumberFormat="1" applyFill="1" applyBorder="1" applyAlignment="1">
      <alignment horizontal="center"/>
    </xf>
    <xf numFmtId="41" fontId="0" fillId="4" borderId="3" xfId="0" applyNumberFormat="1" applyFill="1" applyBorder="1" applyAlignment="1">
      <alignment horizontal="center"/>
    </xf>
    <xf numFmtId="0" fontId="2" fillId="3" borderId="5" xfId="0" applyFont="1" applyFill="1" applyBorder="1" applyProtection="1">
      <protection locked="0"/>
    </xf>
    <xf numFmtId="0" fontId="2" fillId="3" borderId="5" xfId="0" applyFont="1" applyFill="1" applyBorder="1"/>
    <xf numFmtId="0" fontId="2" fillId="3" borderId="6" xfId="0" applyFont="1" applyFill="1" applyBorder="1"/>
    <xf numFmtId="0" fontId="0" fillId="3" borderId="14" xfId="0" applyFill="1" applyBorder="1"/>
    <xf numFmtId="0" fontId="0" fillId="3" borderId="3" xfId="0" applyFill="1" applyBorder="1"/>
    <xf numFmtId="0" fontId="0" fillId="3" borderId="0" xfId="0" applyFill="1" applyProtection="1">
      <protection locked="0"/>
    </xf>
    <xf numFmtId="0" fontId="0" fillId="3" borderId="14" xfId="0" applyFill="1" applyBorder="1" applyAlignment="1">
      <alignment horizontal="left"/>
    </xf>
    <xf numFmtId="41" fontId="2" fillId="3" borderId="8" xfId="0" applyNumberFormat="1" applyFont="1" applyFill="1" applyBorder="1"/>
    <xf numFmtId="41" fontId="2" fillId="3" borderId="6" xfId="0" applyNumberFormat="1" applyFont="1" applyFill="1" applyBorder="1"/>
    <xf numFmtId="0" fontId="0" fillId="3" borderId="15" xfId="0" applyFill="1" applyBorder="1" applyAlignment="1">
      <alignment horizontal="left"/>
    </xf>
    <xf numFmtId="0" fontId="0" fillId="3" borderId="13" xfId="0" applyFill="1" applyBorder="1"/>
    <xf numFmtId="41" fontId="2" fillId="0" borderId="8" xfId="0" applyNumberFormat="1" applyFont="1" applyBorder="1" applyAlignment="1">
      <alignment horizontal="center"/>
    </xf>
    <xf numFmtId="41" fontId="0" fillId="3" borderId="4" xfId="0" applyNumberFormat="1" applyFill="1" applyBorder="1"/>
    <xf numFmtId="41" fontId="2" fillId="0" borderId="5" xfId="0" applyNumberFormat="1" applyFont="1" applyBorder="1" applyAlignment="1">
      <alignment horizontal="center"/>
    </xf>
    <xf numFmtId="41" fontId="2" fillId="0" borderId="6" xfId="0" applyNumberFormat="1" applyFont="1" applyBorder="1" applyAlignment="1">
      <alignment horizontal="center"/>
    </xf>
    <xf numFmtId="0" fontId="2" fillId="0" borderId="5" xfId="0" applyFont="1" applyBorder="1"/>
    <xf numFmtId="0" fontId="2" fillId="3" borderId="14" xfId="0" applyFont="1" applyFill="1" applyBorder="1"/>
    <xf numFmtId="37" fontId="0" fillId="0" borderId="15" xfId="0" applyNumberFormat="1" applyBorder="1" applyProtection="1">
      <protection locked="0"/>
    </xf>
    <xf numFmtId="37" fontId="0" fillId="0" borderId="5" xfId="0" applyNumberFormat="1" applyBorder="1" applyProtection="1">
      <protection locked="0"/>
    </xf>
    <xf numFmtId="0" fontId="2" fillId="9" borderId="4" xfId="0" applyFont="1" applyFill="1" applyBorder="1" applyAlignment="1">
      <alignment horizontal="center" vertical="center"/>
    </xf>
    <xf numFmtId="0" fontId="0" fillId="9" borderId="3" xfId="0" applyFill="1" applyBorder="1" applyAlignment="1">
      <alignment horizontal="center" vertical="center"/>
    </xf>
    <xf numFmtId="0" fontId="0" fillId="9" borderId="16" xfId="0" applyFill="1" applyBorder="1" applyAlignment="1">
      <alignment horizontal="center" vertical="center"/>
    </xf>
    <xf numFmtId="0" fontId="0" fillId="9" borderId="13" xfId="0" applyFill="1" applyBorder="1" applyAlignment="1">
      <alignment horizontal="center" vertical="center"/>
    </xf>
    <xf numFmtId="0" fontId="1" fillId="0" borderId="64" xfId="0" applyFont="1" applyBorder="1" applyAlignment="1">
      <alignment horizontal="right"/>
    </xf>
    <xf numFmtId="0" fontId="0" fillId="0" borderId="66" xfId="0" applyBorder="1"/>
    <xf numFmtId="41" fontId="0" fillId="9" borderId="4" xfId="0" applyNumberFormat="1"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0" fillId="0" borderId="7" xfId="0" applyBorder="1" applyAlignment="1">
      <alignment vertical="center" wrapText="1"/>
    </xf>
    <xf numFmtId="41" fontId="2" fillId="0" borderId="0" xfId="0" applyNumberFormat="1" applyFont="1" applyAlignment="1">
      <alignment horizontal="left" vertical="center"/>
    </xf>
    <xf numFmtId="0" fontId="0" fillId="0" borderId="10" xfId="0" applyBorder="1" applyAlignment="1">
      <alignment horizontal="center" vertical="center" wrapText="1"/>
    </xf>
    <xf numFmtId="0" fontId="1" fillId="0" borderId="5" xfId="0" applyFont="1" applyBorder="1"/>
    <xf numFmtId="0" fontId="1" fillId="0" borderId="45" xfId="0" applyFont="1" applyBorder="1" applyAlignment="1">
      <alignment horizontal="right"/>
    </xf>
    <xf numFmtId="0" fontId="2" fillId="0" borderId="9" xfId="0" applyFont="1" applyBorder="1" applyAlignment="1">
      <alignment horizontal="center" wrapText="1"/>
    </xf>
    <xf numFmtId="0" fontId="0" fillId="0" borderId="10" xfId="0" applyBorder="1" applyAlignment="1">
      <alignment wrapText="1"/>
    </xf>
    <xf numFmtId="0" fontId="1" fillId="0" borderId="14" xfId="0" applyFont="1" applyBorder="1" applyAlignment="1">
      <alignment horizontal="right"/>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4" borderId="8" xfId="0" applyFont="1" applyFill="1" applyBorder="1"/>
    <xf numFmtId="0" fontId="1" fillId="4" borderId="6" xfId="0" applyFont="1" applyFill="1" applyBorder="1"/>
    <xf numFmtId="0" fontId="2" fillId="0" borderId="8" xfId="0" applyFont="1" applyBorder="1" applyAlignment="1">
      <alignment horizontal="center"/>
    </xf>
    <xf numFmtId="0" fontId="2" fillId="0" borderId="5" xfId="0" applyFont="1" applyBorder="1" applyAlignment="1">
      <alignment horizontal="center"/>
    </xf>
    <xf numFmtId="41" fontId="2" fillId="9" borderId="4" xfId="0" applyNumberFormat="1" applyFont="1" applyFill="1" applyBorder="1" applyAlignment="1">
      <alignment horizontal="center" vertical="center"/>
    </xf>
    <xf numFmtId="14" fontId="1" fillId="4" borderId="8" xfId="0" applyNumberFormat="1" applyFont="1" applyFill="1" applyBorder="1" applyAlignment="1">
      <alignment horizontal="right"/>
    </xf>
    <xf numFmtId="14" fontId="1" fillId="4" borderId="6" xfId="0" applyNumberFormat="1" applyFont="1" applyFill="1" applyBorder="1" applyAlignment="1">
      <alignment horizontal="right"/>
    </xf>
    <xf numFmtId="0" fontId="1" fillId="4" borderId="5" xfId="0" applyFont="1" applyFill="1" applyBorder="1" applyAlignment="1">
      <alignment horizontal="left"/>
    </xf>
    <xf numFmtId="0" fontId="1" fillId="4" borderId="6" xfId="0" applyFont="1" applyFill="1" applyBorder="1" applyAlignment="1">
      <alignment horizontal="left"/>
    </xf>
    <xf numFmtId="0" fontId="1" fillId="0" borderId="8" xfId="0" applyFont="1" applyBorder="1" applyAlignment="1">
      <alignment horizontal="right"/>
    </xf>
    <xf numFmtId="0" fontId="1" fillId="0" borderId="6" xfId="0" applyFont="1" applyBorder="1" applyAlignment="1">
      <alignment horizontal="right"/>
    </xf>
    <xf numFmtId="165" fontId="1" fillId="4" borderId="5" xfId="0" applyNumberFormat="1" applyFont="1" applyFill="1" applyBorder="1"/>
    <xf numFmtId="165" fontId="1" fillId="4" borderId="6" xfId="0" applyNumberFormat="1" applyFont="1" applyFill="1" applyBorder="1"/>
    <xf numFmtId="0" fontId="1" fillId="3" borderId="8" xfId="0" applyFont="1" applyFill="1" applyBorder="1" applyAlignment="1">
      <alignment horizontal="left"/>
    </xf>
    <xf numFmtId="0" fontId="1" fillId="0" borderId="5" xfId="0" applyFont="1" applyBorder="1" applyAlignment="1">
      <alignment horizontal="left"/>
    </xf>
    <xf numFmtId="0" fontId="0" fillId="0" borderId="40" xfId="0" applyBorder="1"/>
    <xf numFmtId="41" fontId="2" fillId="4" borderId="4" xfId="0" applyNumberFormat="1"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1" fillId="3" borderId="0" xfId="0" applyFont="1" applyFill="1" applyAlignment="1">
      <alignment horizontal="right"/>
    </xf>
    <xf numFmtId="165" fontId="1" fillId="0" borderId="8" xfId="0" applyNumberFormat="1" applyFont="1" applyBorder="1" applyAlignment="1">
      <alignment horizontal="right"/>
    </xf>
    <xf numFmtId="165" fontId="1" fillId="0" borderId="6" xfId="0" applyNumberFormat="1" applyFont="1" applyBorder="1" applyAlignment="1">
      <alignment horizontal="right"/>
    </xf>
    <xf numFmtId="0" fontId="1" fillId="3" borderId="15" xfId="0" applyFont="1" applyFill="1" applyBorder="1" applyAlignment="1">
      <alignment horizontal="right"/>
    </xf>
    <xf numFmtId="0" fontId="1" fillId="3" borderId="13" xfId="0" applyFont="1" applyFill="1" applyBorder="1" applyAlignment="1">
      <alignment horizontal="right"/>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xf numFmtId="49" fontId="1" fillId="0" borderId="1" xfId="0" applyNumberFormat="1"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left" vertical="center"/>
    </xf>
    <xf numFmtId="0" fontId="2" fillId="9" borderId="0" xfId="0" applyFont="1" applyFill="1" applyAlignment="1">
      <alignment horizontal="center" vertical="center"/>
    </xf>
    <xf numFmtId="0" fontId="0" fillId="9" borderId="0" xfId="0" applyFill="1" applyAlignment="1">
      <alignment horizontal="center" vertical="center"/>
    </xf>
    <xf numFmtId="41" fontId="2" fillId="9" borderId="0" xfId="0" applyNumberFormat="1" applyFont="1" applyFill="1" applyAlignment="1">
      <alignment horizontal="center" vertical="center"/>
    </xf>
    <xf numFmtId="0" fontId="0" fillId="9" borderId="2" xfId="0" applyFill="1" applyBorder="1" applyAlignment="1">
      <alignment horizontal="center" vertical="center"/>
    </xf>
    <xf numFmtId="41" fontId="2" fillId="0" borderId="1" xfId="0" applyNumberFormat="1" applyFont="1" applyBorder="1" applyAlignment="1">
      <alignment horizontal="center" vertical="center"/>
    </xf>
    <xf numFmtId="0" fontId="0" fillId="0" borderId="12" xfId="0"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8" fillId="0" borderId="8"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1" fillId="3" borderId="14" xfId="0" applyFont="1" applyFill="1" applyBorder="1" applyAlignment="1">
      <alignment horizontal="right"/>
    </xf>
    <xf numFmtId="0" fontId="0" fillId="0" borderId="1" xfId="0" applyBorder="1"/>
    <xf numFmtId="49" fontId="0" fillId="0" borderId="0" xfId="0" applyNumberFormat="1" applyAlignment="1">
      <alignment horizontal="right"/>
    </xf>
    <xf numFmtId="0" fontId="4" fillId="0" borderId="2" xfId="0" applyFont="1" applyBorder="1" applyAlignment="1">
      <alignment horizontal="center" vertical="center" wrapText="1"/>
    </xf>
    <xf numFmtId="0" fontId="1" fillId="0" borderId="0" xfId="0" applyFont="1" applyAlignment="1">
      <alignment horizontal="center" vertical="center"/>
    </xf>
    <xf numFmtId="0" fontId="0" fillId="0" borderId="6" xfId="0" applyBorder="1" applyAlignment="1">
      <alignment horizontal="right"/>
    </xf>
    <xf numFmtId="0" fontId="1" fillId="5" borderId="4" xfId="0" applyFont="1" applyFill="1" applyBorder="1" applyAlignment="1">
      <alignment horizontal="center" vertical="center" wrapText="1"/>
    </xf>
    <xf numFmtId="0" fontId="1" fillId="2" borderId="8" xfId="0" applyFont="1" applyFill="1" applyBorder="1"/>
    <xf numFmtId="0" fontId="1" fillId="2" borderId="6" xfId="0" applyFont="1" applyFill="1" applyBorder="1"/>
    <xf numFmtId="0" fontId="0" fillId="3" borderId="9" xfId="0" applyFill="1" applyBorder="1" applyAlignment="1">
      <alignment horizontal="center" vertical="center" wrapText="1"/>
    </xf>
    <xf numFmtId="49" fontId="1" fillId="2" borderId="8" xfId="0" applyNumberFormat="1" applyFont="1" applyFill="1" applyBorder="1" applyAlignment="1">
      <alignment horizontal="left"/>
    </xf>
    <xf numFmtId="0" fontId="1" fillId="3" borderId="8" xfId="0" applyFont="1" applyFill="1" applyBorder="1" applyAlignment="1">
      <alignment horizontal="right"/>
    </xf>
    <xf numFmtId="0" fontId="0" fillId="5" borderId="9" xfId="0" applyFill="1" applyBorder="1" applyAlignment="1">
      <alignment horizontal="center" vertical="center" wrapText="1"/>
    </xf>
    <xf numFmtId="0" fontId="0" fillId="0" borderId="7" xfId="0" applyBorder="1" applyAlignment="1">
      <alignment horizontal="center" vertical="center" wrapText="1"/>
    </xf>
    <xf numFmtId="0" fontId="1" fillId="0" borderId="4" xfId="0" applyFont="1" applyBorder="1" applyAlignment="1">
      <alignment horizontal="right"/>
    </xf>
    <xf numFmtId="49" fontId="1" fillId="2" borderId="8" xfId="0" applyNumberFormat="1" applyFont="1" applyFill="1" applyBorder="1"/>
    <xf numFmtId="0" fontId="6" fillId="0" borderId="5" xfId="0" applyFont="1" applyBorder="1" applyAlignment="1">
      <alignment vertical="center"/>
    </xf>
    <xf numFmtId="0" fontId="6" fillId="0" borderId="6" xfId="0" applyFont="1" applyBorder="1" applyAlignment="1">
      <alignment vertical="center"/>
    </xf>
    <xf numFmtId="168" fontId="1" fillId="2" borderId="8" xfId="0" applyNumberFormat="1" applyFont="1" applyFill="1" applyBorder="1" applyAlignment="1">
      <alignment horizontal="right"/>
    </xf>
    <xf numFmtId="168" fontId="1" fillId="0" borderId="6" xfId="0" applyNumberFormat="1" applyFont="1" applyBorder="1" applyAlignment="1">
      <alignment horizontal="right"/>
    </xf>
    <xf numFmtId="0" fontId="1" fillId="2" borderId="8" xfId="0" applyFont="1" applyFill="1" applyBorder="1" applyAlignment="1">
      <alignment horizontal="right"/>
    </xf>
    <xf numFmtId="0" fontId="1" fillId="2" borderId="6" xfId="0" applyFont="1" applyFill="1" applyBorder="1" applyAlignment="1">
      <alignment horizontal="right"/>
    </xf>
    <xf numFmtId="0" fontId="1" fillId="0" borderId="16" xfId="0" applyFont="1" applyBorder="1" applyAlignment="1">
      <alignment horizontal="right"/>
    </xf>
    <xf numFmtId="49" fontId="0" fillId="2" borderId="5" xfId="0" applyNumberFormat="1" applyFill="1" applyBorder="1"/>
    <xf numFmtId="49" fontId="0" fillId="2" borderId="6" xfId="0" applyNumberFormat="1" applyFill="1" applyBorder="1"/>
    <xf numFmtId="0" fontId="0" fillId="0" borderId="15" xfId="0" applyBorder="1" applyAlignment="1">
      <alignment horizontal="right"/>
    </xf>
    <xf numFmtId="0" fontId="0" fillId="0" borderId="18" xfId="0" applyBorder="1" applyAlignment="1">
      <alignment horizontal="left" indent="1"/>
    </xf>
    <xf numFmtId="0" fontId="0" fillId="0" borderId="19" xfId="0" applyBorder="1" applyAlignment="1">
      <alignment horizontal="left" indent="1"/>
    </xf>
    <xf numFmtId="0" fontId="0" fillId="0" borderId="15" xfId="0" applyBorder="1" applyAlignment="1">
      <alignment horizontal="left" indent="1"/>
    </xf>
    <xf numFmtId="0" fontId="2" fillId="9" borderId="1"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12" xfId="0" applyBorder="1" applyAlignment="1">
      <alignment horizontal="center" vertical="center" wrapText="1"/>
    </xf>
    <xf numFmtId="0" fontId="2" fillId="3" borderId="9" xfId="0" applyFont="1" applyFill="1" applyBorder="1" applyAlignment="1">
      <alignment horizontal="center" vertical="center" wrapText="1"/>
    </xf>
    <xf numFmtId="0" fontId="1" fillId="0" borderId="15" xfId="0" applyFont="1" applyBorder="1" applyAlignment="1">
      <alignment horizontal="left"/>
    </xf>
    <xf numFmtId="0" fontId="1" fillId="0" borderId="25" xfId="0" applyFont="1" applyBorder="1" applyAlignment="1">
      <alignment horizontal="left"/>
    </xf>
    <xf numFmtId="0" fontId="1" fillId="0" borderId="21" xfId="0" applyFont="1" applyBorder="1"/>
    <xf numFmtId="0" fontId="1" fillId="0" borderId="56" xfId="0" applyFont="1" applyBorder="1"/>
    <xf numFmtId="0" fontId="1" fillId="0" borderId="0" xfId="0" applyFont="1"/>
    <xf numFmtId="0" fontId="0" fillId="0" borderId="2" xfId="0" applyBorder="1" applyAlignment="1">
      <alignment horizontal="center"/>
    </xf>
    <xf numFmtId="49" fontId="0" fillId="0" borderId="15" xfId="0" applyNumberFormat="1" applyBorder="1" applyAlignment="1">
      <alignment horizontal="right"/>
    </xf>
    <xf numFmtId="49" fontId="0" fillId="0" borderId="15" xfId="0" applyNumberFormat="1" applyBorder="1" applyAlignment="1">
      <alignment horizontal="left" indent="1"/>
    </xf>
    <xf numFmtId="41" fontId="2" fillId="9" borderId="1" xfId="0" applyNumberFormat="1" applyFont="1" applyFill="1" applyBorder="1" applyAlignment="1">
      <alignment horizontal="center" vertical="center"/>
    </xf>
    <xf numFmtId="0" fontId="1" fillId="3" borderId="54" xfId="0" applyFont="1" applyFill="1" applyBorder="1" applyAlignment="1">
      <alignment horizontal="left"/>
    </xf>
    <xf numFmtId="0" fontId="1" fillId="0" borderId="33" xfId="0" applyFont="1" applyBorder="1" applyAlignment="1">
      <alignment horizontal="left"/>
    </xf>
    <xf numFmtId="0" fontId="0" fillId="0" borderId="33" xfId="0" applyBorder="1"/>
    <xf numFmtId="0" fontId="0" fillId="0" borderId="34" xfId="0" applyBorder="1"/>
    <xf numFmtId="0" fontId="1" fillId="0" borderId="77" xfId="0" applyFont="1" applyBorder="1" applyAlignment="1">
      <alignment horizontal="center"/>
    </xf>
    <xf numFmtId="0" fontId="1" fillId="0" borderId="14" xfId="0" applyFont="1" applyBorder="1"/>
    <xf numFmtId="41" fontId="0" fillId="0" borderId="14" xfId="0" applyNumberFormat="1" applyBorder="1" applyAlignment="1">
      <alignment horizontal="center" vertical="center"/>
    </xf>
    <xf numFmtId="41" fontId="0" fillId="0" borderId="3" xfId="0" applyNumberFormat="1" applyBorder="1" applyAlignment="1">
      <alignment horizontal="center" vertical="center"/>
    </xf>
    <xf numFmtId="41" fontId="0" fillId="0" borderId="16" xfId="0" applyNumberFormat="1" applyBorder="1" applyAlignment="1">
      <alignment horizontal="center" vertical="center"/>
    </xf>
    <xf numFmtId="41" fontId="0" fillId="0" borderId="15" xfId="0" applyNumberFormat="1" applyBorder="1" applyAlignment="1">
      <alignment horizontal="center" vertical="center"/>
    </xf>
    <xf numFmtId="41" fontId="0" fillId="0" borderId="13" xfId="0" applyNumberFormat="1" applyBorder="1" applyAlignment="1">
      <alignment horizontal="center" vertical="center"/>
    </xf>
    <xf numFmtId="0" fontId="0" fillId="0" borderId="1" xfId="0" applyBorder="1" applyAlignment="1" applyProtection="1">
      <alignment horizontal="center"/>
      <protection locked="0"/>
    </xf>
    <xf numFmtId="0" fontId="0" fillId="0" borderId="11" xfId="0" applyBorder="1" applyAlignment="1">
      <alignment horizontal="center"/>
    </xf>
    <xf numFmtId="0" fontId="0" fillId="0" borderId="4" xfId="0" applyBorder="1" applyAlignment="1">
      <alignment horizontal="right"/>
    </xf>
    <xf numFmtId="0" fontId="1" fillId="3" borderId="2" xfId="0" applyFont="1" applyFill="1" applyBorder="1" applyAlignment="1">
      <alignment horizontal="right"/>
    </xf>
    <xf numFmtId="0" fontId="1" fillId="3" borderId="16" xfId="0" applyFont="1" applyFill="1" applyBorder="1" applyAlignment="1">
      <alignment horizontal="right"/>
    </xf>
    <xf numFmtId="0" fontId="1" fillId="0" borderId="16" xfId="0" applyFont="1" applyBorder="1" applyAlignment="1">
      <alignment horizontal="left"/>
    </xf>
    <xf numFmtId="0" fontId="1" fillId="0" borderId="76" xfId="0" applyFont="1" applyBorder="1"/>
    <xf numFmtId="0" fontId="0" fillId="0" borderId="11" xfId="0" applyBorder="1" applyAlignment="1">
      <alignment horizontal="left" indent="1"/>
    </xf>
    <xf numFmtId="49" fontId="1" fillId="4" borderId="8" xfId="0" applyNumberFormat="1" applyFont="1" applyFill="1" applyBorder="1" applyAlignment="1">
      <alignment horizontal="left"/>
    </xf>
    <xf numFmtId="49" fontId="0" fillId="4" borderId="5" xfId="0" applyNumberFormat="1" applyFill="1" applyBorder="1"/>
    <xf numFmtId="49" fontId="0" fillId="4" borderId="6" xfId="0" applyNumberFormat="1" applyFill="1" applyBorder="1"/>
    <xf numFmtId="0" fontId="1" fillId="4" borderId="6" xfId="0" applyFont="1" applyFill="1" applyBorder="1" applyAlignment="1">
      <alignment horizontal="right"/>
    </xf>
    <xf numFmtId="49" fontId="1" fillId="4" borderId="8" xfId="0" applyNumberFormat="1" applyFont="1" applyFill="1" applyBorder="1"/>
    <xf numFmtId="0" fontId="1" fillId="0" borderId="9" xfId="0" applyFont="1" applyBorder="1" applyAlignment="1">
      <alignment horizontal="center" vertical="center"/>
    </xf>
    <xf numFmtId="0" fontId="2" fillId="0" borderId="7" xfId="0" applyFont="1" applyBorder="1" applyAlignment="1">
      <alignment horizontal="center" vertical="center"/>
    </xf>
    <xf numFmtId="165" fontId="2" fillId="4" borderId="8" xfId="0" applyNumberFormat="1" applyFont="1" applyFill="1" applyBorder="1"/>
    <xf numFmtId="165" fontId="2" fillId="4" borderId="5" xfId="0" applyNumberFormat="1" applyFont="1" applyFill="1" applyBorder="1"/>
    <xf numFmtId="165" fontId="2" fillId="4" borderId="6" xfId="0" applyNumberFormat="1" applyFont="1" applyFill="1" applyBorder="1"/>
    <xf numFmtId="0" fontId="0" fillId="0" borderId="1" xfId="0" applyBorder="1" applyAlignment="1">
      <alignment horizontal="right"/>
    </xf>
    <xf numFmtId="0" fontId="0" fillId="0" borderId="14" xfId="0" applyBorder="1" applyAlignment="1">
      <alignment vertical="center" wrapText="1"/>
    </xf>
    <xf numFmtId="0" fontId="0" fillId="0" borderId="3" xfId="0" applyBorder="1"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wrapText="1"/>
    </xf>
    <xf numFmtId="0" fontId="0" fillId="0" borderId="16" xfId="0" applyBorder="1" applyAlignment="1">
      <alignment vertical="center" wrapText="1"/>
    </xf>
    <xf numFmtId="0" fontId="0" fillId="0" borderId="15" xfId="0" applyBorder="1" applyAlignment="1">
      <alignment vertical="center" wrapText="1"/>
    </xf>
    <xf numFmtId="0" fontId="0" fillId="0" borderId="13" xfId="0" applyBorder="1" applyAlignment="1">
      <alignment wrapText="1"/>
    </xf>
    <xf numFmtId="0" fontId="0" fillId="5" borderId="7" xfId="0" applyFill="1" applyBorder="1" applyAlignment="1">
      <alignment horizontal="center" vertical="center" wrapText="1"/>
    </xf>
    <xf numFmtId="0" fontId="0" fillId="0" borderId="9" xfId="0" applyBorder="1" applyAlignment="1">
      <alignment horizontal="center" vertical="center" wrapText="1"/>
    </xf>
    <xf numFmtId="0" fontId="1" fillId="0" borderId="67" xfId="0" applyFont="1" applyBorder="1" applyAlignment="1">
      <alignment horizontal="right"/>
    </xf>
    <xf numFmtId="0" fontId="4" fillId="3" borderId="8" xfId="0" applyFont="1" applyFill="1" applyBorder="1"/>
    <xf numFmtId="0" fontId="1" fillId="3" borderId="3" xfId="0" applyFont="1" applyFill="1" applyBorder="1" applyAlignment="1">
      <alignment horizontal="right"/>
    </xf>
    <xf numFmtId="0" fontId="1" fillId="0" borderId="1" xfId="0" applyFont="1" applyBorder="1" applyAlignment="1">
      <alignment horizontal="center" vertical="center" wrapText="1"/>
    </xf>
    <xf numFmtId="0" fontId="1" fillId="0" borderId="78" xfId="0" applyFont="1" applyBorder="1" applyAlignment="1">
      <alignment horizontal="right"/>
    </xf>
    <xf numFmtId="0" fontId="0" fillId="0" borderId="35" xfId="0" applyBorder="1" applyAlignment="1">
      <alignment horizontal="right"/>
    </xf>
    <xf numFmtId="0" fontId="2" fillId="0" borderId="71" xfId="0" applyFont="1" applyBorder="1" applyAlignment="1">
      <alignment horizontal="right"/>
    </xf>
    <xf numFmtId="0" fontId="2" fillId="0" borderId="13" xfId="0" applyFont="1" applyBorder="1"/>
    <xf numFmtId="0" fontId="1" fillId="0" borderId="55" xfId="0" applyFont="1" applyBorder="1" applyAlignment="1">
      <alignment horizontal="right"/>
    </xf>
    <xf numFmtId="0" fontId="1" fillId="3" borderId="32" xfId="0" applyFont="1" applyFill="1" applyBorder="1" applyAlignment="1">
      <alignment horizontal="left"/>
    </xf>
    <xf numFmtId="0" fontId="1" fillId="0" borderId="79" xfId="0" applyFont="1" applyBorder="1" applyAlignment="1">
      <alignment horizontal="center"/>
    </xf>
    <xf numFmtId="0" fontId="1" fillId="0" borderId="80" xfId="0" applyFont="1" applyBorder="1" applyAlignment="1">
      <alignment horizontal="right"/>
    </xf>
    <xf numFmtId="0" fontId="0" fillId="0" borderId="0" xfId="0" applyAlignment="1">
      <alignment horizontal="center"/>
    </xf>
    <xf numFmtId="0" fontId="0" fillId="0" borderId="18" xfId="0" applyBorder="1" applyAlignment="1">
      <alignment horizontal="center"/>
    </xf>
    <xf numFmtId="0" fontId="1" fillId="0" borderId="8"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4" xfId="0" applyBorder="1" applyAlignment="1">
      <alignment wrapText="1"/>
    </xf>
    <xf numFmtId="0" fontId="0" fillId="0" borderId="1" xfId="0" applyBorder="1" applyAlignment="1">
      <alignment wrapText="1"/>
    </xf>
    <xf numFmtId="0" fontId="0" fillId="0" borderId="16" xfId="0" applyBorder="1" applyAlignment="1">
      <alignment wrapText="1"/>
    </xf>
    <xf numFmtId="0" fontId="0" fillId="0" borderId="15" xfId="0" applyBorder="1" applyAlignment="1">
      <alignment wrapText="1"/>
    </xf>
    <xf numFmtId="1" fontId="1" fillId="4" borderId="8" xfId="0" applyNumberFormat="1" applyFont="1" applyFill="1" applyBorder="1" applyAlignment="1">
      <alignment horizontal="right"/>
    </xf>
    <xf numFmtId="1" fontId="1" fillId="4" borderId="6" xfId="0" applyNumberFormat="1" applyFont="1" applyFill="1" applyBorder="1" applyAlignment="1">
      <alignment horizontal="right"/>
    </xf>
    <xf numFmtId="0" fontId="2" fillId="5" borderId="9" xfId="0" applyFont="1" applyFill="1" applyBorder="1" applyAlignment="1">
      <alignment horizontal="left" vertical="center" wrapText="1"/>
    </xf>
    <xf numFmtId="0" fontId="0" fillId="0" borderId="7" xfId="0" applyBorder="1" applyAlignment="1">
      <alignment horizontal="left" vertical="center" wrapText="1"/>
    </xf>
    <xf numFmtId="0" fontId="1" fillId="0" borderId="24" xfId="0" applyFont="1" applyBorder="1" applyAlignment="1">
      <alignment horizontal="left"/>
    </xf>
    <xf numFmtId="0" fontId="0" fillId="0" borderId="16" xfId="0" applyBorder="1" applyAlignment="1">
      <alignment horizontal="right"/>
    </xf>
    <xf numFmtId="0" fontId="1" fillId="0" borderId="1" xfId="0" applyFont="1" applyBorder="1" applyAlignment="1">
      <alignment horizontal="right"/>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 fillId="0" borderId="55" xfId="0" applyFont="1" applyBorder="1" applyAlignment="1">
      <alignment horizontal="center"/>
    </xf>
    <xf numFmtId="0" fontId="1" fillId="0" borderId="45" xfId="0" applyFont="1" applyBorder="1" applyAlignment="1">
      <alignment horizontal="center"/>
    </xf>
    <xf numFmtId="41" fontId="0" fillId="9" borderId="3" xfId="0" applyNumberFormat="1" applyFill="1" applyBorder="1" applyAlignment="1">
      <alignment horizontal="center" vertical="center"/>
    </xf>
    <xf numFmtId="41" fontId="0" fillId="9" borderId="16" xfId="0" applyNumberFormat="1" applyFill="1" applyBorder="1" applyAlignment="1">
      <alignment horizontal="center" vertical="center"/>
    </xf>
    <xf numFmtId="41" fontId="0" fillId="9" borderId="13" xfId="0" applyNumberFormat="1" applyFill="1" applyBorder="1" applyAlignment="1">
      <alignment horizontal="center" vertical="center"/>
    </xf>
    <xf numFmtId="0" fontId="1" fillId="0" borderId="66" xfId="0" applyFont="1" applyBorder="1" applyAlignment="1">
      <alignment horizontal="right"/>
    </xf>
    <xf numFmtId="0" fontId="2" fillId="0" borderId="15" xfId="0" applyFont="1" applyBorder="1" applyAlignment="1">
      <alignment horizontal="right"/>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1" fontId="2" fillId="9" borderId="4" xfId="0" applyNumberFormat="1" applyFont="1" applyFill="1" applyBorder="1" applyAlignment="1" applyProtection="1">
      <alignment horizontal="center" vertical="center"/>
      <protection locked="0"/>
    </xf>
    <xf numFmtId="41" fontId="0" fillId="9" borderId="3" xfId="0" applyNumberFormat="1" applyFill="1" applyBorder="1" applyAlignment="1" applyProtection="1">
      <alignment horizontal="center" vertical="center"/>
      <protection locked="0"/>
    </xf>
    <xf numFmtId="41" fontId="0" fillId="9" borderId="16" xfId="0" applyNumberFormat="1" applyFill="1" applyBorder="1" applyAlignment="1" applyProtection="1">
      <alignment horizontal="center" vertical="center"/>
      <protection locked="0"/>
    </xf>
    <xf numFmtId="41" fontId="0" fillId="9" borderId="13" xfId="0" applyNumberFormat="1" applyFill="1" applyBorder="1" applyAlignment="1" applyProtection="1">
      <alignment horizontal="center" vertical="center"/>
      <protection locked="0"/>
    </xf>
    <xf numFmtId="0" fontId="1" fillId="4" borderId="5" xfId="0" applyFont="1" applyFill="1" applyBorder="1"/>
    <xf numFmtId="0" fontId="0" fillId="0" borderId="0" xfId="0" quotePrefix="1" applyAlignment="1">
      <alignment horizontal="right"/>
    </xf>
    <xf numFmtId="0" fontId="1" fillId="5" borderId="14" xfId="0" applyFont="1" applyFill="1" applyBorder="1" applyAlignment="1">
      <alignment horizontal="center" vertical="center" wrapText="1"/>
    </xf>
    <xf numFmtId="0" fontId="4" fillId="3" borderId="5" xfId="0" applyFont="1" applyFill="1" applyBorder="1"/>
    <xf numFmtId="0" fontId="1" fillId="0" borderId="23" xfId="0" applyFont="1" applyBorder="1" applyAlignment="1">
      <alignment horizontal="left"/>
    </xf>
    <xf numFmtId="0" fontId="0" fillId="5" borderId="3" xfId="0" applyFill="1" applyBorder="1" applyAlignment="1">
      <alignment horizontal="center" vertical="center" wrapText="1"/>
    </xf>
    <xf numFmtId="0" fontId="0" fillId="0" borderId="13" xfId="0"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wrapText="1"/>
    </xf>
    <xf numFmtId="0" fontId="1" fillId="0" borderId="80" xfId="0" applyFont="1" applyBorder="1" applyAlignment="1">
      <alignment horizontal="center"/>
    </xf>
    <xf numFmtId="49" fontId="1" fillId="4" borderId="5" xfId="0" applyNumberFormat="1" applyFont="1" applyFill="1" applyBorder="1"/>
    <xf numFmtId="49" fontId="1" fillId="4" borderId="6" xfId="0" applyNumberFormat="1" applyFont="1" applyFill="1" applyBorder="1"/>
    <xf numFmtId="0" fontId="1" fillId="4" borderId="40" xfId="0" applyFont="1" applyFill="1" applyBorder="1"/>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right"/>
    </xf>
    <xf numFmtId="41" fontId="2" fillId="8" borderId="4" xfId="0" applyNumberFormat="1" applyFont="1" applyFill="1" applyBorder="1" applyAlignment="1">
      <alignment horizontal="center" vertical="center"/>
    </xf>
    <xf numFmtId="0" fontId="0" fillId="8" borderId="14" xfId="0" applyFill="1" applyBorder="1" applyAlignment="1">
      <alignment horizontal="center" vertical="center"/>
    </xf>
    <xf numFmtId="0" fontId="0" fillId="8" borderId="3" xfId="0" applyFill="1" applyBorder="1" applyAlignment="1">
      <alignment horizontal="center" vertical="center"/>
    </xf>
    <xf numFmtId="0" fontId="0" fillId="8" borderId="1" xfId="0" applyFill="1" applyBorder="1" applyAlignment="1">
      <alignment horizontal="center" vertical="center"/>
    </xf>
    <xf numFmtId="0" fontId="0" fillId="8" borderId="0" xfId="0" applyFill="1" applyAlignment="1">
      <alignment horizontal="center" vertical="center"/>
    </xf>
    <xf numFmtId="0" fontId="0" fillId="8" borderId="2" xfId="0" applyFill="1" applyBorder="1" applyAlignment="1">
      <alignment horizontal="center" vertical="center"/>
    </xf>
    <xf numFmtId="0" fontId="0" fillId="8" borderId="16" xfId="0" applyFill="1" applyBorder="1" applyAlignment="1">
      <alignment horizontal="center" vertical="center"/>
    </xf>
    <xf numFmtId="0" fontId="0" fillId="8" borderId="15" xfId="0" applyFill="1" applyBorder="1" applyAlignment="1">
      <alignment horizontal="center" vertical="center"/>
    </xf>
    <xf numFmtId="0" fontId="0" fillId="8" borderId="13" xfId="0" applyFill="1" applyBorder="1" applyAlignment="1">
      <alignment horizontal="center" vertical="center"/>
    </xf>
    <xf numFmtId="0" fontId="1" fillId="0" borderId="40" xfId="0" applyFont="1" applyBorder="1" applyAlignment="1">
      <alignment horizontal="center"/>
    </xf>
    <xf numFmtId="0" fontId="2" fillId="0" borderId="36" xfId="0" applyFont="1" applyBorder="1" applyAlignment="1">
      <alignment horizontal="center" vertical="center" wrapText="1"/>
    </xf>
    <xf numFmtId="0" fontId="0" fillId="0" borderId="38" xfId="0" applyBorder="1" applyAlignment="1">
      <alignment horizontal="center" vertical="center" wrapText="1"/>
    </xf>
    <xf numFmtId="0" fontId="8" fillId="0" borderId="40" xfId="0" applyFont="1" applyBorder="1" applyAlignment="1">
      <alignment horizontal="right"/>
    </xf>
    <xf numFmtId="0" fontId="1" fillId="0" borderId="13" xfId="0" applyFont="1" applyBorder="1" applyAlignment="1">
      <alignment horizontal="left"/>
    </xf>
    <xf numFmtId="0" fontId="1" fillId="3" borderId="40" xfId="0" applyFont="1" applyFill="1" applyBorder="1" applyAlignment="1">
      <alignment horizontal="center"/>
    </xf>
    <xf numFmtId="41" fontId="2" fillId="9" borderId="1" xfId="0" applyNumberFormat="1" applyFont="1" applyFill="1" applyBorder="1"/>
    <xf numFmtId="41" fontId="2" fillId="9" borderId="0" xfId="0" applyNumberFormat="1" applyFont="1" applyFill="1"/>
    <xf numFmtId="0" fontId="0" fillId="9" borderId="68" xfId="0" applyFill="1" applyBorder="1"/>
    <xf numFmtId="0" fontId="0" fillId="9" borderId="28" xfId="0" applyFill="1" applyBorder="1"/>
    <xf numFmtId="0" fontId="6" fillId="0" borderId="40" xfId="0" applyFont="1" applyBorder="1" applyAlignment="1">
      <alignment vertical="center"/>
    </xf>
    <xf numFmtId="0" fontId="0" fillId="0" borderId="40" xfId="0" applyBorder="1" applyAlignment="1">
      <alignment horizontal="right"/>
    </xf>
    <xf numFmtId="0" fontId="0" fillId="0" borderId="40" xfId="0" applyBorder="1" applyAlignment="1">
      <alignment horizontal="center"/>
    </xf>
    <xf numFmtId="0" fontId="5" fillId="0" borderId="79" xfId="0" applyFont="1" applyBorder="1" applyAlignment="1">
      <alignment horizontal="center" vertical="center"/>
    </xf>
    <xf numFmtId="0" fontId="1" fillId="3" borderId="79" xfId="0" applyFont="1" applyFill="1" applyBorder="1" applyAlignment="1">
      <alignment horizontal="right"/>
    </xf>
    <xf numFmtId="0" fontId="0" fillId="0" borderId="73" xfId="0" applyBorder="1" applyAlignment="1">
      <alignment horizontal="center" vertical="center" wrapText="1"/>
    </xf>
    <xf numFmtId="0" fontId="0" fillId="0" borderId="46" xfId="0" applyBorder="1" applyAlignment="1">
      <alignment horizontal="center" vertical="center" wrapText="1"/>
    </xf>
    <xf numFmtId="49" fontId="2" fillId="0" borderId="1" xfId="0" applyNumberFormat="1" applyFont="1" applyBorder="1" applyAlignment="1">
      <alignment horizontal="right"/>
    </xf>
    <xf numFmtId="0" fontId="0" fillId="3" borderId="36" xfId="0" applyFill="1" applyBorder="1" applyAlignment="1">
      <alignment horizontal="center" vertical="center" wrapText="1"/>
    </xf>
    <xf numFmtId="0" fontId="0" fillId="0" borderId="37" xfId="0" applyBorder="1" applyAlignment="1">
      <alignment horizontal="center" vertical="center" wrapText="1"/>
    </xf>
    <xf numFmtId="0" fontId="1" fillId="0" borderId="79" xfId="0" applyFont="1" applyBorder="1" applyAlignment="1">
      <alignment horizontal="right"/>
    </xf>
    <xf numFmtId="0" fontId="1"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4" borderId="8" xfId="0" applyFont="1" applyFill="1" applyBorder="1"/>
    <xf numFmtId="0" fontId="11" fillId="0" borderId="8" xfId="0" applyFont="1" applyBorder="1" applyAlignment="1">
      <alignment horizontal="right"/>
    </xf>
  </cellXfs>
  <cellStyles count="3">
    <cellStyle name="Hyperlink" xfId="1" builtinId="8"/>
    <cellStyle name="Normal" xfId="0" builtinId="0"/>
    <cellStyle name="Normal_FIRSTBUD" xfId="2" xr:uid="{00000000-0005-0000-0000-000002000000}"/>
  </cellStyles>
  <dxfs count="5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solid">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436392</xdr:colOff>
      <xdr:row>1</xdr:row>
      <xdr:rowOff>57150</xdr:rowOff>
    </xdr:from>
    <xdr:to>
      <xdr:col>17</xdr:col>
      <xdr:colOff>111782</xdr:colOff>
      <xdr:row>6</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29450" y="314325"/>
          <a:ext cx="57721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a:t>
          </a:r>
          <a:r>
            <a:rPr lang="en-US" sz="1100" baseline="0"/>
            <a:t> OSP</a:t>
          </a:r>
        </a:p>
        <a:p>
          <a:r>
            <a:rPr lang="en-US" sz="1100" baseline="0"/>
            <a:t> Use Only:</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pus.plymouth.edu/sponsored-programs/psu-budget-development-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23"/>
  <sheetViews>
    <sheetView zoomScaleNormal="100" workbookViewId="0">
      <selection activeCell="C9" sqref="C9"/>
    </sheetView>
  </sheetViews>
  <sheetFormatPr defaultColWidth="9.1796875" defaultRowHeight="10"/>
  <cols>
    <col min="1" max="1" width="58" style="6" customWidth="1"/>
    <col min="2" max="2" width="3.453125" style="6" customWidth="1"/>
    <col min="3" max="3" width="6.453125" style="6" customWidth="1"/>
    <col min="4" max="4" width="8.453125" style="162" bestFit="1" customWidth="1"/>
    <col min="5" max="5" width="7.453125" style="162" customWidth="1"/>
    <col min="6" max="6" width="8" style="162" customWidth="1"/>
    <col min="7" max="16384" width="9.1796875" style="6"/>
  </cols>
  <sheetData>
    <row r="1" spans="1:11" ht="20.25" customHeight="1" thickBot="1">
      <c r="A1" s="688" t="s">
        <v>340</v>
      </c>
      <c r="B1" s="689"/>
      <c r="C1" s="690"/>
      <c r="D1" s="690"/>
      <c r="E1" s="690"/>
      <c r="F1" s="691"/>
    </row>
    <row r="2" spans="1:11" ht="6.75" customHeight="1" thickBot="1">
      <c r="A2" s="689"/>
      <c r="B2" s="694"/>
      <c r="C2" s="694"/>
      <c r="D2" s="694"/>
      <c r="E2" s="694"/>
      <c r="F2" s="694"/>
    </row>
    <row r="3" spans="1:11" ht="14.5" thickBot="1">
      <c r="A3" s="684" t="s">
        <v>82</v>
      </c>
      <c r="B3" s="685"/>
      <c r="C3" s="686"/>
      <c r="D3" s="686"/>
      <c r="E3" s="686"/>
      <c r="F3" s="687"/>
    </row>
    <row r="4" spans="1:11" ht="4.9000000000000004" customHeight="1" thickBot="1">
      <c r="A4" s="692"/>
      <c r="B4" s="693"/>
      <c r="C4" s="693"/>
      <c r="D4" s="693"/>
      <c r="E4" s="693"/>
      <c r="F4" s="693"/>
    </row>
    <row r="5" spans="1:11" ht="18" customHeight="1" thickBot="1">
      <c r="A5" s="630" t="s">
        <v>399</v>
      </c>
      <c r="B5" s="161"/>
      <c r="C5" s="165"/>
      <c r="D5" s="166"/>
      <c r="E5" s="166"/>
      <c r="F5" s="166"/>
    </row>
    <row r="6" spans="1:11" ht="18.75" customHeight="1">
      <c r="A6" s="34" t="s">
        <v>72</v>
      </c>
      <c r="B6" s="34"/>
      <c r="C6" s="695" t="s">
        <v>175</v>
      </c>
      <c r="D6" s="696"/>
      <c r="E6" s="696"/>
      <c r="F6" s="697"/>
    </row>
    <row r="7" spans="1:11" ht="49.9" customHeight="1">
      <c r="A7" s="261" t="s">
        <v>372</v>
      </c>
      <c r="B7" s="163"/>
      <c r="C7" s="702" t="s">
        <v>394</v>
      </c>
      <c r="D7" s="703"/>
      <c r="E7" s="703"/>
      <c r="F7" s="704"/>
    </row>
    <row r="8" spans="1:11" ht="39.75" customHeight="1">
      <c r="A8" s="629" t="s">
        <v>371</v>
      </c>
      <c r="B8" s="163"/>
      <c r="C8" s="256" t="s">
        <v>86</v>
      </c>
      <c r="D8" s="628" t="s">
        <v>396</v>
      </c>
      <c r="E8" s="628" t="s">
        <v>397</v>
      </c>
      <c r="F8" s="560" t="s">
        <v>381</v>
      </c>
      <c r="G8" s="698"/>
      <c r="H8" s="699"/>
    </row>
    <row r="9" spans="1:11" ht="28.5" customHeight="1">
      <c r="A9" s="433"/>
      <c r="B9" s="164"/>
      <c r="C9" s="415">
        <v>21</v>
      </c>
      <c r="D9" s="257">
        <v>0.63900000000000001</v>
      </c>
      <c r="E9" s="628" t="s">
        <v>395</v>
      </c>
      <c r="F9" s="258">
        <v>8.1000000000000003E-2</v>
      </c>
      <c r="G9" s="700"/>
      <c r="H9" s="701"/>
    </row>
    <row r="10" spans="1:11" ht="27.75" customHeight="1">
      <c r="A10" s="433" t="s">
        <v>341</v>
      </c>
      <c r="B10" s="254"/>
      <c r="C10" s="256">
        <v>22</v>
      </c>
      <c r="D10" s="257">
        <v>0.63900000000000001</v>
      </c>
      <c r="E10" s="628" t="s">
        <v>395</v>
      </c>
      <c r="F10" s="258">
        <v>8.1000000000000003E-2</v>
      </c>
    </row>
    <row r="11" spans="1:11" ht="17.649999999999999" customHeight="1">
      <c r="A11" s="263" t="s">
        <v>182</v>
      </c>
      <c r="B11" s="254"/>
      <c r="C11" s="705">
        <v>23</v>
      </c>
      <c r="D11" s="710">
        <v>0.63900000000000001</v>
      </c>
      <c r="E11" s="710">
        <v>0.438</v>
      </c>
      <c r="F11" s="712">
        <v>8.1000000000000003E-2</v>
      </c>
    </row>
    <row r="12" spans="1:11" ht="15.75" customHeight="1" thickBot="1">
      <c r="A12" s="433" t="s">
        <v>242</v>
      </c>
      <c r="C12" s="706"/>
      <c r="D12" s="711"/>
      <c r="E12" s="711"/>
      <c r="F12" s="713"/>
    </row>
    <row r="13" spans="1:11" ht="19.5" customHeight="1">
      <c r="A13" s="707" t="s">
        <v>377</v>
      </c>
      <c r="B13" s="707"/>
      <c r="C13" s="707"/>
      <c r="D13" s="707"/>
      <c r="E13" s="707"/>
      <c r="F13" s="707"/>
      <c r="G13" s="707"/>
      <c r="H13" s="707"/>
      <c r="I13" s="707"/>
      <c r="J13" s="707"/>
      <c r="K13" s="468"/>
    </row>
    <row r="14" spans="1:11" ht="51.75" customHeight="1">
      <c r="A14" s="714" t="s">
        <v>342</v>
      </c>
      <c r="B14" s="715"/>
      <c r="C14" s="715"/>
      <c r="D14" s="715"/>
      <c r="E14" s="715"/>
      <c r="F14" s="715"/>
    </row>
    <row r="15" spans="1:11" ht="53.65" customHeight="1">
      <c r="A15" s="714" t="s">
        <v>300</v>
      </c>
      <c r="B15" s="718"/>
      <c r="C15" s="718"/>
      <c r="D15" s="718"/>
      <c r="E15" s="718"/>
      <c r="F15" s="718"/>
    </row>
    <row r="16" spans="1:11" ht="42" customHeight="1">
      <c r="A16" s="720" t="s">
        <v>343</v>
      </c>
      <c r="B16" s="721"/>
      <c r="C16" s="721"/>
      <c r="D16" s="721"/>
      <c r="E16" s="721"/>
      <c r="F16" s="721"/>
    </row>
    <row r="17" spans="1:8" ht="27" customHeight="1">
      <c r="A17" s="714" t="s">
        <v>34</v>
      </c>
      <c r="B17" s="719"/>
      <c r="C17" s="719"/>
      <c r="D17" s="719"/>
      <c r="E17" s="719"/>
      <c r="F17" s="719"/>
    </row>
    <row r="18" spans="1:8" ht="38.25" customHeight="1">
      <c r="A18" s="714" t="s">
        <v>85</v>
      </c>
      <c r="B18" s="719"/>
      <c r="C18" s="719"/>
      <c r="D18" s="719"/>
      <c r="E18" s="719"/>
      <c r="F18" s="719"/>
    </row>
    <row r="19" spans="1:8" ht="39.75" customHeight="1">
      <c r="A19" s="714" t="s">
        <v>229</v>
      </c>
      <c r="B19" s="719"/>
      <c r="C19" s="719"/>
      <c r="D19" s="719"/>
      <c r="E19" s="719"/>
      <c r="F19" s="719"/>
    </row>
    <row r="20" spans="1:8" ht="20.25" customHeight="1">
      <c r="A20" s="708" t="s">
        <v>358</v>
      </c>
      <c r="B20" s="709"/>
      <c r="C20" s="709"/>
      <c r="D20" s="709"/>
      <c r="E20" s="709"/>
      <c r="F20" s="709"/>
    </row>
    <row r="21" spans="1:8" ht="62.65" customHeight="1">
      <c r="A21" s="714" t="s">
        <v>359</v>
      </c>
      <c r="B21" s="719"/>
      <c r="C21" s="719"/>
      <c r="D21" s="719"/>
      <c r="E21" s="719"/>
      <c r="F21" s="719"/>
      <c r="G21" s="35"/>
      <c r="H21" s="35"/>
    </row>
    <row r="22" spans="1:8" ht="27.75" customHeight="1">
      <c r="A22" s="714" t="s">
        <v>398</v>
      </c>
      <c r="B22" s="718"/>
      <c r="C22" s="718"/>
      <c r="D22" s="718"/>
      <c r="E22" s="718"/>
      <c r="F22" s="718"/>
    </row>
    <row r="23" spans="1:8" ht="12">
      <c r="A23" s="716"/>
      <c r="B23" s="717"/>
      <c r="C23" s="717"/>
      <c r="D23" s="717"/>
      <c r="E23" s="717"/>
      <c r="F23" s="717"/>
    </row>
  </sheetData>
  <sheetProtection algorithmName="SHA-512" hashValue="8FVOh1dtetLsdTylHqdHeFGfOBIVaSk3zP4Z0r7znVKEAJlMW4eptbwDBrfYJm4/26nVAqd46ULpeH5aR5vhzA==" saltValue="3X4TZy3vsdWBudl7QK/2JQ==" spinCount="100000" sheet="1" objects="1" scenarios="1"/>
  <mergeCells count="22">
    <mergeCell ref="A23:F23"/>
    <mergeCell ref="A15:F15"/>
    <mergeCell ref="A17:F17"/>
    <mergeCell ref="A18:F18"/>
    <mergeCell ref="A19:F19"/>
    <mergeCell ref="A22:F22"/>
    <mergeCell ref="A16:F16"/>
    <mergeCell ref="A21:F21"/>
    <mergeCell ref="G8:H9"/>
    <mergeCell ref="C7:F7"/>
    <mergeCell ref="C11:C12"/>
    <mergeCell ref="A13:J13"/>
    <mergeCell ref="A20:F20"/>
    <mergeCell ref="D11:D12"/>
    <mergeCell ref="E11:E12"/>
    <mergeCell ref="F11:F12"/>
    <mergeCell ref="A14:F14"/>
    <mergeCell ref="A3:F3"/>
    <mergeCell ref="A1:F1"/>
    <mergeCell ref="A4:F4"/>
    <mergeCell ref="A2:F2"/>
    <mergeCell ref="C6:F6"/>
  </mergeCells>
  <phoneticPr fontId="0" type="noConversion"/>
  <hyperlinks>
    <hyperlink ref="A13:J13" r:id="rId1" display=" PSU budget preparation guide" xr:uid="{00000000-0004-0000-0000-000000000000}"/>
  </hyperlinks>
  <pageMargins left="0.75" right="0.75" top="1.0900000000000001" bottom="1" header="0.5" footer="0.5"/>
  <pageSetup orientation="portrait" blackAndWhite="1"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94"/>
  <sheetViews>
    <sheetView tabSelected="1" zoomScaleNormal="100" workbookViewId="0">
      <selection activeCell="E10" sqref="E10"/>
    </sheetView>
  </sheetViews>
  <sheetFormatPr defaultColWidth="8.7265625" defaultRowHeight="12.5"/>
  <cols>
    <col min="1" max="1" width="8.7265625" customWidth="1"/>
    <col min="2" max="2" width="33.36328125" customWidth="1"/>
    <col min="3" max="3" width="2.54296875" customWidth="1"/>
    <col min="4" max="4" width="27.54296875" bestFit="1" customWidth="1"/>
    <col min="5" max="5" width="9.453125" customWidth="1"/>
    <col min="6" max="6" width="11.26953125" customWidth="1"/>
    <col min="7" max="7" width="6.7265625" customWidth="1"/>
    <col min="8" max="8" width="6.36328125" customWidth="1"/>
    <col min="10" max="10" width="13" customWidth="1"/>
    <col min="11" max="11" width="9.7265625" style="614" bestFit="1" customWidth="1"/>
    <col min="12" max="12" width="10.453125" customWidth="1"/>
    <col min="13" max="14" width="8.7265625" customWidth="1"/>
  </cols>
  <sheetData>
    <row r="1" spans="1:13" ht="21.75" customHeight="1">
      <c r="A1" s="724" t="s">
        <v>380</v>
      </c>
      <c r="B1" s="725"/>
      <c r="C1" s="436" t="s">
        <v>339</v>
      </c>
    </row>
    <row r="2" spans="1:13" ht="15" customHeight="1">
      <c r="A2" s="293" t="s">
        <v>181</v>
      </c>
      <c r="B2" s="294" t="s">
        <v>17</v>
      </c>
      <c r="D2" s="726" t="s">
        <v>193</v>
      </c>
      <c r="E2" s="727"/>
      <c r="F2" s="727"/>
      <c r="G2" s="728"/>
    </row>
    <row r="3" spans="1:13">
      <c r="A3" s="295" t="s">
        <v>287</v>
      </c>
      <c r="B3" s="296" t="s">
        <v>197</v>
      </c>
      <c r="D3" s="722" t="s">
        <v>194</v>
      </c>
      <c r="E3" s="723"/>
      <c r="F3" s="723"/>
      <c r="G3" s="558"/>
    </row>
    <row r="4" spans="1:13">
      <c r="A4" s="295" t="s">
        <v>288</v>
      </c>
      <c r="B4" s="296" t="s">
        <v>409</v>
      </c>
      <c r="D4" s="722" t="s">
        <v>195</v>
      </c>
      <c r="E4" s="723"/>
      <c r="F4" s="723"/>
      <c r="G4" s="558"/>
    </row>
    <row r="5" spans="1:13">
      <c r="A5" s="295" t="s">
        <v>285</v>
      </c>
      <c r="B5" s="296" t="s">
        <v>321</v>
      </c>
      <c r="D5" s="722" t="s">
        <v>196</v>
      </c>
      <c r="E5" s="723"/>
      <c r="F5" s="723"/>
      <c r="G5" s="558"/>
    </row>
    <row r="6" spans="1:13" ht="25">
      <c r="A6" s="295" t="s">
        <v>286</v>
      </c>
      <c r="B6" s="296" t="s">
        <v>345</v>
      </c>
      <c r="D6" s="722" t="s">
        <v>192</v>
      </c>
      <c r="E6" s="723"/>
      <c r="F6" s="723"/>
      <c r="G6" s="214">
        <f>(G3*G4/12)+(G5*(12-G4)/12)</f>
        <v>0</v>
      </c>
    </row>
    <row r="7" spans="1:13">
      <c r="A7" s="295" t="s">
        <v>284</v>
      </c>
      <c r="B7" s="296" t="s">
        <v>344</v>
      </c>
      <c r="D7" s="3"/>
    </row>
    <row r="8" spans="1:13" ht="16.5">
      <c r="A8" s="295" t="s">
        <v>328</v>
      </c>
      <c r="B8" s="296" t="s">
        <v>346</v>
      </c>
      <c r="D8" s="632" t="s">
        <v>421</v>
      </c>
      <c r="E8" s="676"/>
      <c r="F8" s="676"/>
      <c r="G8" s="676" t="s">
        <v>410</v>
      </c>
      <c r="H8" s="676"/>
      <c r="I8" s="676"/>
      <c r="J8" s="676"/>
      <c r="K8" s="676"/>
      <c r="L8" s="676"/>
      <c r="M8" s="676"/>
    </row>
    <row r="9" spans="1:13" ht="46">
      <c r="A9" s="295" t="s">
        <v>289</v>
      </c>
      <c r="B9" s="296" t="s">
        <v>347</v>
      </c>
      <c r="D9" s="671" t="s">
        <v>405</v>
      </c>
      <c r="E9" s="677" t="s">
        <v>243</v>
      </c>
      <c r="F9" s="677" t="s">
        <v>393</v>
      </c>
      <c r="G9" s="678" t="s">
        <v>392</v>
      </c>
      <c r="H9" s="677" t="s">
        <v>391</v>
      </c>
      <c r="I9" s="677" t="s">
        <v>244</v>
      </c>
      <c r="J9" s="679" t="s">
        <v>407</v>
      </c>
      <c r="K9" s="680" t="s">
        <v>416</v>
      </c>
      <c r="L9" s="681" t="s">
        <v>245</v>
      </c>
      <c r="M9" s="681" t="s">
        <v>400</v>
      </c>
    </row>
    <row r="10" spans="1:13" ht="15.5">
      <c r="A10" s="295" t="s">
        <v>285</v>
      </c>
      <c r="B10" s="296" t="s">
        <v>348</v>
      </c>
      <c r="D10" s="672" t="s">
        <v>390</v>
      </c>
      <c r="E10" s="643">
        <v>0.5</v>
      </c>
      <c r="F10" s="682"/>
      <c r="G10" s="539"/>
      <c r="H10" s="646">
        <v>8.1</v>
      </c>
      <c r="I10" s="646">
        <v>9</v>
      </c>
      <c r="J10" s="640">
        <v>72000</v>
      </c>
      <c r="K10" s="627">
        <f>IF(I10="",0,ROUND((J10/I10)*E10,0))</f>
        <v>4000</v>
      </c>
      <c r="L10" s="625">
        <f>IF(I10="",0,ROUND((K10*H10/100),0))</f>
        <v>324</v>
      </c>
      <c r="M10" s="625">
        <f>K10+L10</f>
        <v>4324</v>
      </c>
    </row>
    <row r="11" spans="1:13" ht="15.5">
      <c r="A11" s="295" t="s">
        <v>379</v>
      </c>
      <c r="B11" s="296" t="s">
        <v>402</v>
      </c>
      <c r="D11" s="673" t="s">
        <v>408</v>
      </c>
      <c r="E11" s="643">
        <v>1</v>
      </c>
      <c r="F11" s="682"/>
      <c r="G11" s="539"/>
      <c r="H11" s="646">
        <v>8.1</v>
      </c>
      <c r="I11" s="646">
        <v>9</v>
      </c>
      <c r="J11" s="641">
        <v>72000</v>
      </c>
      <c r="K11" s="627">
        <f>IF(I11="",0,ROUND((J11/I11)*E11,0))</f>
        <v>8000</v>
      </c>
      <c r="L11" s="625">
        <f>IF(I11="",0,ROUND((K11*H11/100),0))</f>
        <v>648</v>
      </c>
      <c r="M11" s="625">
        <f t="shared" ref="M11:M16" si="0">K11+L11</f>
        <v>8648</v>
      </c>
    </row>
    <row r="12" spans="1:13" ht="15.5">
      <c r="A12" s="297">
        <v>740000</v>
      </c>
      <c r="B12" s="296" t="s">
        <v>349</v>
      </c>
      <c r="D12" s="672" t="s">
        <v>406</v>
      </c>
      <c r="E12" s="622"/>
      <c r="F12" s="645">
        <v>0.26250000000000001</v>
      </c>
      <c r="G12" s="644">
        <v>1</v>
      </c>
      <c r="H12" s="646">
        <v>43.8</v>
      </c>
      <c r="I12" s="646">
        <v>9</v>
      </c>
      <c r="J12" s="641">
        <v>72000</v>
      </c>
      <c r="K12" s="627">
        <f>IF(I12="",0,ROUND(J12/I12*F12*G12,0))</f>
        <v>2100</v>
      </c>
      <c r="L12" s="625">
        <f t="shared" ref="L12:L16" si="1">IF(I12="",0,ROUND((K12*H12/100),0))</f>
        <v>920</v>
      </c>
      <c r="M12" s="625">
        <f t="shared" si="0"/>
        <v>3020</v>
      </c>
    </row>
    <row r="13" spans="1:13" ht="15.5">
      <c r="A13" s="297" t="s">
        <v>383</v>
      </c>
      <c r="B13" s="296" t="s">
        <v>352</v>
      </c>
      <c r="D13" s="673" t="s">
        <v>408</v>
      </c>
      <c r="E13" s="539"/>
      <c r="F13" s="645">
        <v>0.26250000000000001</v>
      </c>
      <c r="G13" s="644">
        <v>4</v>
      </c>
      <c r="H13" s="646">
        <v>43.8</v>
      </c>
      <c r="I13" s="646">
        <v>9</v>
      </c>
      <c r="J13" s="641">
        <v>72000</v>
      </c>
      <c r="K13" s="627">
        <f>IF(I13="",0,ROUND(J13/I13*F13*G13,0))</f>
        <v>8400</v>
      </c>
      <c r="L13" s="625">
        <f t="shared" si="1"/>
        <v>3679</v>
      </c>
      <c r="M13" s="625">
        <f t="shared" ref="M13" si="2">K13+L13</f>
        <v>12079</v>
      </c>
    </row>
    <row r="14" spans="1:13" ht="26.5">
      <c r="A14" s="297" t="s">
        <v>383</v>
      </c>
      <c r="B14" s="296" t="s">
        <v>350</v>
      </c>
      <c r="D14" s="674" t="s">
        <v>404</v>
      </c>
      <c r="E14" s="631" t="s">
        <v>401</v>
      </c>
      <c r="F14" s="682"/>
      <c r="G14" s="623"/>
      <c r="H14" s="646"/>
      <c r="I14" s="646"/>
      <c r="J14" s="624"/>
      <c r="K14" s="627"/>
      <c r="L14" s="625"/>
      <c r="M14" s="625"/>
    </row>
    <row r="15" spans="1:13" ht="15.5" customHeight="1">
      <c r="A15" s="297" t="s">
        <v>383</v>
      </c>
      <c r="B15" s="298" t="s">
        <v>351</v>
      </c>
      <c r="D15" s="672" t="s">
        <v>390</v>
      </c>
      <c r="E15" s="642">
        <v>1</v>
      </c>
      <c r="F15" s="682"/>
      <c r="G15" s="623"/>
      <c r="H15" s="646">
        <v>8.1</v>
      </c>
      <c r="I15" s="647">
        <v>9</v>
      </c>
      <c r="J15" s="640">
        <v>72000</v>
      </c>
      <c r="K15" s="627">
        <f>IF(I15=9,ROUND(J15/20*E15,0),ROUND(J15/26,0))</f>
        <v>3600</v>
      </c>
      <c r="L15" s="625">
        <f t="shared" si="1"/>
        <v>292</v>
      </c>
      <c r="M15" s="625">
        <f t="shared" si="0"/>
        <v>3892</v>
      </c>
    </row>
    <row r="16" spans="1:13" ht="16" thickBot="1">
      <c r="A16" s="297">
        <v>722200</v>
      </c>
      <c r="B16" s="296" t="s">
        <v>353</v>
      </c>
      <c r="D16" s="672" t="s">
        <v>403</v>
      </c>
      <c r="E16" s="642">
        <v>1</v>
      </c>
      <c r="F16" s="682"/>
      <c r="G16" s="623"/>
      <c r="H16" s="646">
        <v>8.1</v>
      </c>
      <c r="I16" s="647">
        <v>12</v>
      </c>
      <c r="J16" s="640">
        <v>72000</v>
      </c>
      <c r="K16" s="669">
        <f>IF(I16=9,ROUND(J16/20*E16,0),ROUND(J16/26,0))</f>
        <v>2769</v>
      </c>
      <c r="L16" s="670">
        <f t="shared" si="1"/>
        <v>224</v>
      </c>
      <c r="M16" s="670">
        <f t="shared" si="0"/>
        <v>2993</v>
      </c>
    </row>
    <row r="17" spans="1:13" ht="16" thickTop="1">
      <c r="A17" s="297">
        <v>722200</v>
      </c>
      <c r="B17" s="296" t="s">
        <v>354</v>
      </c>
      <c r="D17" s="675" t="s">
        <v>246</v>
      </c>
      <c r="E17" s="435"/>
      <c r="F17" s="683"/>
      <c r="G17" s="435"/>
      <c r="H17" s="435"/>
      <c r="I17" s="434"/>
      <c r="J17" s="626"/>
      <c r="K17" s="667">
        <f>SUM(K10:K16)</f>
        <v>28869</v>
      </c>
      <c r="L17" s="668">
        <f>SUM(L10:L16)</f>
        <v>6087</v>
      </c>
      <c r="M17" s="668">
        <f>SUM(M10:M16)</f>
        <v>34956</v>
      </c>
    </row>
    <row r="18" spans="1:13">
      <c r="A18" s="297">
        <v>722200</v>
      </c>
      <c r="B18" s="296" t="s">
        <v>355</v>
      </c>
    </row>
    <row r="19" spans="1:13">
      <c r="A19" s="297">
        <v>722200</v>
      </c>
      <c r="B19" s="296" t="s">
        <v>356</v>
      </c>
    </row>
    <row r="20" spans="1:13">
      <c r="A20" s="297">
        <v>711200</v>
      </c>
      <c r="B20" s="296" t="s">
        <v>43</v>
      </c>
    </row>
    <row r="21" spans="1:13">
      <c r="A21" s="297">
        <v>717000</v>
      </c>
      <c r="B21" s="296" t="s">
        <v>375</v>
      </c>
    </row>
    <row r="22" spans="1:13">
      <c r="A22" s="297">
        <v>717200</v>
      </c>
      <c r="B22" s="296" t="s">
        <v>374</v>
      </c>
    </row>
    <row r="23" spans="1:13">
      <c r="A23" s="297" t="s">
        <v>385</v>
      </c>
      <c r="B23" s="296" t="s">
        <v>357</v>
      </c>
    </row>
    <row r="24" spans="1:13">
      <c r="A24" s="297">
        <v>730000</v>
      </c>
      <c r="B24" s="296" t="s">
        <v>222</v>
      </c>
    </row>
    <row r="25" spans="1:13">
      <c r="A25" s="297" t="s">
        <v>386</v>
      </c>
      <c r="B25" s="298" t="s">
        <v>45</v>
      </c>
    </row>
    <row r="26" spans="1:13">
      <c r="A26" s="297">
        <v>711200</v>
      </c>
      <c r="B26" s="298" t="s">
        <v>225</v>
      </c>
    </row>
    <row r="27" spans="1:13">
      <c r="A27" s="297">
        <v>717200</v>
      </c>
      <c r="B27" s="298" t="s">
        <v>226</v>
      </c>
    </row>
    <row r="28" spans="1:13">
      <c r="A28" s="297">
        <v>717210</v>
      </c>
      <c r="B28" s="298" t="s">
        <v>378</v>
      </c>
    </row>
    <row r="29" spans="1:13">
      <c r="A29" s="297">
        <v>716125</v>
      </c>
      <c r="B29" s="298" t="s">
        <v>411</v>
      </c>
    </row>
    <row r="30" spans="1:13">
      <c r="A30" s="297" t="s">
        <v>387</v>
      </c>
      <c r="B30" s="296" t="s">
        <v>388</v>
      </c>
    </row>
    <row r="31" spans="1:13">
      <c r="A31" s="295"/>
      <c r="B31" s="296"/>
    </row>
    <row r="32" spans="1:13">
      <c r="A32" s="295"/>
      <c r="B32" s="296"/>
    </row>
    <row r="33" spans="1:2">
      <c r="A33" s="295"/>
      <c r="B33" s="296"/>
    </row>
    <row r="34" spans="1:2">
      <c r="A34" s="295"/>
      <c r="B34" s="296"/>
    </row>
    <row r="35" spans="1:2">
      <c r="A35" s="295"/>
      <c r="B35" s="296"/>
    </row>
    <row r="36" spans="1:2">
      <c r="A36" s="295"/>
      <c r="B36" s="296"/>
    </row>
    <row r="37" spans="1:2">
      <c r="A37" s="295"/>
      <c r="B37" s="296"/>
    </row>
    <row r="38" spans="1:2">
      <c r="A38" s="295"/>
      <c r="B38" s="296"/>
    </row>
    <row r="39" spans="1:2">
      <c r="A39" s="295"/>
      <c r="B39" s="296"/>
    </row>
    <row r="40" spans="1:2">
      <c r="A40" s="295"/>
      <c r="B40" s="296"/>
    </row>
    <row r="41" spans="1:2">
      <c r="A41" s="295"/>
      <c r="B41" s="296"/>
    </row>
    <row r="42" spans="1:2">
      <c r="A42" s="295"/>
      <c r="B42" s="296"/>
    </row>
    <row r="43" spans="1:2">
      <c r="A43" s="295"/>
      <c r="B43" s="296"/>
    </row>
    <row r="44" spans="1:2">
      <c r="A44" s="297"/>
      <c r="B44" s="296"/>
    </row>
    <row r="45" spans="1:2">
      <c r="A45" s="295"/>
      <c r="B45" s="296"/>
    </row>
    <row r="46" spans="1:2">
      <c r="A46" s="295"/>
      <c r="B46" s="296"/>
    </row>
    <row r="47" spans="1:2">
      <c r="A47" s="295"/>
      <c r="B47" s="296"/>
    </row>
    <row r="48" spans="1:2">
      <c r="A48" s="295"/>
      <c r="B48" s="296"/>
    </row>
    <row r="49" spans="1:2">
      <c r="A49" s="295"/>
      <c r="B49" s="296"/>
    </row>
    <row r="50" spans="1:2">
      <c r="A50" s="295"/>
      <c r="B50" s="296"/>
    </row>
    <row r="51" spans="1:2">
      <c r="A51" s="295"/>
      <c r="B51" s="296"/>
    </row>
    <row r="52" spans="1:2">
      <c r="A52" s="295"/>
      <c r="B52" s="296"/>
    </row>
    <row r="53" spans="1:2">
      <c r="A53" s="295"/>
      <c r="B53" s="296"/>
    </row>
    <row r="54" spans="1:2">
      <c r="A54" s="295"/>
      <c r="B54" s="296"/>
    </row>
    <row r="55" spans="1:2">
      <c r="A55" s="295"/>
      <c r="B55" s="296"/>
    </row>
    <row r="56" spans="1:2">
      <c r="A56" s="295"/>
      <c r="B56" s="296"/>
    </row>
    <row r="57" spans="1:2">
      <c r="A57" s="295"/>
      <c r="B57" s="296"/>
    </row>
    <row r="58" spans="1:2">
      <c r="A58" s="295"/>
      <c r="B58" s="296"/>
    </row>
    <row r="59" spans="1:2">
      <c r="A59" s="295"/>
      <c r="B59" s="296"/>
    </row>
    <row r="60" spans="1:2">
      <c r="A60" s="295"/>
      <c r="B60" s="296"/>
    </row>
    <row r="61" spans="1:2">
      <c r="A61" s="295"/>
      <c r="B61" s="296"/>
    </row>
    <row r="62" spans="1:2">
      <c r="A62" s="295"/>
      <c r="B62" s="296"/>
    </row>
    <row r="63" spans="1:2">
      <c r="A63" s="295"/>
      <c r="B63" s="296"/>
    </row>
    <row r="64" spans="1:2">
      <c r="A64" s="295"/>
      <c r="B64" s="296"/>
    </row>
    <row r="65" spans="1:2">
      <c r="A65" s="295"/>
      <c r="B65" s="296"/>
    </row>
    <row r="66" spans="1:2">
      <c r="A66" s="295"/>
      <c r="B66" s="296"/>
    </row>
    <row r="67" spans="1:2">
      <c r="A67" s="295"/>
      <c r="B67" s="296"/>
    </row>
    <row r="68" spans="1:2">
      <c r="A68" s="295"/>
      <c r="B68" s="296"/>
    </row>
    <row r="69" spans="1:2">
      <c r="A69" s="295"/>
      <c r="B69" s="296"/>
    </row>
    <row r="70" spans="1:2">
      <c r="A70" s="295"/>
      <c r="B70" s="296"/>
    </row>
    <row r="71" spans="1:2">
      <c r="A71" s="295"/>
      <c r="B71" s="296"/>
    </row>
    <row r="72" spans="1:2">
      <c r="A72" s="295"/>
      <c r="B72" s="296"/>
    </row>
    <row r="73" spans="1:2">
      <c r="A73" s="295"/>
      <c r="B73" s="296"/>
    </row>
    <row r="74" spans="1:2">
      <c r="A74" s="295"/>
      <c r="B74" s="296"/>
    </row>
    <row r="75" spans="1:2">
      <c r="A75" s="295"/>
      <c r="B75" s="296"/>
    </row>
    <row r="76" spans="1:2">
      <c r="A76" s="295"/>
      <c r="B76" s="296"/>
    </row>
    <row r="77" spans="1:2">
      <c r="A77" s="295"/>
      <c r="B77" s="296"/>
    </row>
    <row r="78" spans="1:2">
      <c r="A78" s="295"/>
      <c r="B78" s="296"/>
    </row>
    <row r="79" spans="1:2">
      <c r="A79" s="295"/>
      <c r="B79" s="296"/>
    </row>
    <row r="80" spans="1:2">
      <c r="A80" s="295"/>
      <c r="B80" s="296"/>
    </row>
    <row r="81" spans="1:2">
      <c r="A81" s="295"/>
      <c r="B81" s="296"/>
    </row>
    <row r="82" spans="1:2">
      <c r="A82" s="295"/>
      <c r="B82" s="296"/>
    </row>
    <row r="83" spans="1:2">
      <c r="A83" s="295"/>
      <c r="B83" s="296"/>
    </row>
    <row r="84" spans="1:2">
      <c r="A84" s="295"/>
      <c r="B84" s="296"/>
    </row>
    <row r="85" spans="1:2">
      <c r="A85" s="295"/>
      <c r="B85" s="296"/>
    </row>
    <row r="86" spans="1:2">
      <c r="A86" s="295"/>
      <c r="B86" s="296"/>
    </row>
    <row r="87" spans="1:2">
      <c r="A87" s="295"/>
      <c r="B87" s="296"/>
    </row>
    <row r="88" spans="1:2">
      <c r="A88" s="295"/>
      <c r="B88" s="296"/>
    </row>
    <row r="89" spans="1:2">
      <c r="A89" s="295"/>
      <c r="B89" s="296"/>
    </row>
    <row r="90" spans="1:2">
      <c r="A90" s="295"/>
      <c r="B90" s="296"/>
    </row>
    <row r="91" spans="1:2">
      <c r="A91" s="295"/>
      <c r="B91" s="296"/>
    </row>
    <row r="92" spans="1:2">
      <c r="A92" s="295"/>
      <c r="B92" s="296"/>
    </row>
    <row r="93" spans="1:2">
      <c r="A93" s="295"/>
      <c r="B93" s="296"/>
    </row>
    <row r="94" spans="1:2">
      <c r="A94" s="295"/>
      <c r="B94" s="296"/>
    </row>
  </sheetData>
  <sheetProtection algorithmName="SHA-512" hashValue="BI8yO7WHz/CTUu+EShQqEW+rYy/SLVa3zuVaASHuclHKL4IrjK4N+s7h6DBGNt/XxeUn/Zqxu5eawK8RB1tXgA==" saltValue="982aNKzs05C7osY8/b2hTg==" spinCount="100000" sheet="1" objects="1" scenarios="1"/>
  <mergeCells count="6">
    <mergeCell ref="D6:F6"/>
    <mergeCell ref="A1:B1"/>
    <mergeCell ref="D3:F3"/>
    <mergeCell ref="D4:F4"/>
    <mergeCell ref="D5:F5"/>
    <mergeCell ref="D2:G2"/>
  </mergeCells>
  <phoneticPr fontId="20" type="noConversion"/>
  <pageMargins left="0.75" right="0.75" top="1" bottom="1" header="0.5" footer="0.5"/>
  <pageSetup scale="65"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191"/>
  <sheetViews>
    <sheetView zoomScaleNormal="100" workbookViewId="0">
      <selection activeCell="C8" sqref="C8"/>
    </sheetView>
  </sheetViews>
  <sheetFormatPr defaultColWidth="8.7265625" defaultRowHeight="12.5"/>
  <cols>
    <col min="1" max="1" width="7.7265625" style="139" customWidth="1"/>
    <col min="2" max="2" width="5.453125" style="2" customWidth="1"/>
    <col min="3" max="3" width="28.453125" customWidth="1"/>
    <col min="4" max="4" width="13.7265625" customWidth="1"/>
    <col min="5" max="5" width="13.453125" customWidth="1"/>
    <col min="6" max="6" width="14" customWidth="1"/>
    <col min="7" max="8" width="13.453125" customWidth="1"/>
    <col min="9" max="9" width="13.453125" style="614" customWidth="1"/>
    <col min="10" max="10" width="16" style="15" customWidth="1"/>
    <col min="11" max="11" width="12.453125" customWidth="1"/>
    <col min="12" max="12" width="17" customWidth="1"/>
    <col min="13" max="13" width="34.453125" customWidth="1"/>
    <col min="14" max="31" width="9.1796875" hidden="1" customWidth="1"/>
    <col min="32" max="33" width="9.1796875" customWidth="1"/>
  </cols>
  <sheetData>
    <row r="1" spans="1:31" ht="25.5" customHeight="1">
      <c r="A1" s="833" t="s">
        <v>307</v>
      </c>
      <c r="B1" s="732"/>
      <c r="C1" s="733"/>
      <c r="D1" s="833" t="s">
        <v>277</v>
      </c>
      <c r="E1" s="838"/>
      <c r="F1" s="838"/>
      <c r="G1" s="838"/>
      <c r="H1" s="838"/>
      <c r="I1" s="839"/>
    </row>
    <row r="2" spans="1:31" ht="13.15" customHeight="1">
      <c r="A2" s="804" t="s">
        <v>247</v>
      </c>
      <c r="B2" s="805"/>
      <c r="C2" s="437" t="s">
        <v>18</v>
      </c>
      <c r="D2" s="844" t="s">
        <v>292</v>
      </c>
      <c r="E2" s="845"/>
      <c r="F2" s="846"/>
      <c r="G2" s="796" t="s">
        <v>360</v>
      </c>
      <c r="H2" s="847"/>
      <c r="I2" s="584"/>
      <c r="J2" s="791" t="s">
        <v>306</v>
      </c>
      <c r="K2" s="792"/>
      <c r="L2" s="792"/>
      <c r="M2" s="792"/>
    </row>
    <row r="3" spans="1:31" ht="13.15" customHeight="1">
      <c r="A3" s="808" t="s">
        <v>248</v>
      </c>
      <c r="B3" s="809"/>
      <c r="C3" s="144" t="s">
        <v>230</v>
      </c>
      <c r="D3" s="800" t="s">
        <v>293</v>
      </c>
      <c r="E3" s="852"/>
      <c r="F3" s="853" t="s">
        <v>361</v>
      </c>
      <c r="G3" s="733"/>
      <c r="H3" s="800"/>
      <c r="I3" s="801"/>
      <c r="J3" s="793"/>
      <c r="K3" s="792"/>
      <c r="L3" s="792"/>
      <c r="M3" s="792"/>
    </row>
    <row r="4" spans="1:31" ht="13.15" customHeight="1">
      <c r="A4" s="810"/>
      <c r="B4" s="811"/>
      <c r="C4" s="147" t="s">
        <v>294</v>
      </c>
      <c r="D4" s="425" t="s">
        <v>232</v>
      </c>
      <c r="E4" s="426" t="s">
        <v>231</v>
      </c>
      <c r="F4" s="796" t="s">
        <v>279</v>
      </c>
      <c r="G4" s="797"/>
      <c r="H4" s="798"/>
      <c r="I4" s="799"/>
      <c r="J4" s="793"/>
      <c r="K4" s="792"/>
      <c r="L4" s="792"/>
      <c r="M4" s="792"/>
    </row>
    <row r="5" spans="1:31" ht="13.15" customHeight="1">
      <c r="A5" s="842" t="s">
        <v>183</v>
      </c>
      <c r="B5" s="812" t="s">
        <v>308</v>
      </c>
      <c r="C5" s="840" t="s">
        <v>48</v>
      </c>
      <c r="D5" s="848" t="s">
        <v>74</v>
      </c>
      <c r="E5" s="802" t="s">
        <v>75</v>
      </c>
      <c r="F5" s="802" t="s">
        <v>76</v>
      </c>
      <c r="G5" s="802" t="s">
        <v>77</v>
      </c>
      <c r="H5" s="802" t="s">
        <v>78</v>
      </c>
      <c r="I5" s="850" t="s">
        <v>79</v>
      </c>
      <c r="J5" s="793"/>
      <c r="K5" s="792"/>
      <c r="L5" s="792"/>
      <c r="M5" s="792"/>
    </row>
    <row r="6" spans="1:31" ht="13.15" customHeight="1">
      <c r="A6" s="843"/>
      <c r="B6" s="813"/>
      <c r="C6" s="831"/>
      <c r="D6" s="849"/>
      <c r="E6" s="803"/>
      <c r="F6" s="803"/>
      <c r="G6" s="803"/>
      <c r="H6" s="803"/>
      <c r="I6" s="851"/>
      <c r="J6" s="793"/>
      <c r="K6" s="792"/>
      <c r="L6" s="792"/>
      <c r="M6" s="792"/>
      <c r="N6" s="169">
        <f>IF(I2="",0.485,0)</f>
        <v>0.48499999999999999</v>
      </c>
      <c r="Q6" s="430" t="s">
        <v>365</v>
      </c>
      <c r="R6" s="428" t="s">
        <v>366</v>
      </c>
      <c r="S6" s="428" t="s">
        <v>366</v>
      </c>
      <c r="T6" s="428" t="s">
        <v>366</v>
      </c>
      <c r="U6" s="428" t="s">
        <v>366</v>
      </c>
      <c r="V6" s="428" t="s">
        <v>365</v>
      </c>
      <c r="W6" s="428"/>
    </row>
    <row r="7" spans="1:31" ht="13.15" customHeight="1">
      <c r="A7" s="452" t="s">
        <v>273</v>
      </c>
      <c r="B7" s="49" t="s">
        <v>250</v>
      </c>
      <c r="C7" s="102"/>
      <c r="D7" s="102"/>
      <c r="E7" s="204"/>
      <c r="F7" s="204"/>
      <c r="G7" s="204"/>
      <c r="H7" s="569"/>
      <c r="I7" s="585"/>
      <c r="J7" s="814" t="s">
        <v>198</v>
      </c>
      <c r="K7" s="815"/>
      <c r="L7" s="815"/>
      <c r="M7" s="718"/>
      <c r="N7" s="169">
        <f>IF(I2="I",0.53,0)</f>
        <v>0</v>
      </c>
      <c r="O7" s="855" t="s">
        <v>241</v>
      </c>
      <c r="P7" s="709"/>
      <c r="Q7" s="438" t="s">
        <v>287</v>
      </c>
      <c r="R7" s="429" t="s">
        <v>288</v>
      </c>
      <c r="S7" s="429" t="s">
        <v>286</v>
      </c>
      <c r="T7" s="429" t="s">
        <v>284</v>
      </c>
      <c r="U7" s="429" t="s">
        <v>367</v>
      </c>
      <c r="V7" s="429" t="s">
        <v>285</v>
      </c>
      <c r="W7" s="439" t="s">
        <v>249</v>
      </c>
    </row>
    <row r="8" spans="1:31" ht="13.15" customHeight="1">
      <c r="A8" s="636"/>
      <c r="B8" s="319"/>
      <c r="C8" s="633"/>
      <c r="D8" s="203"/>
      <c r="E8" s="57"/>
      <c r="F8" s="57"/>
      <c r="G8" s="57"/>
      <c r="H8" s="57"/>
      <c r="I8" s="586" cm="1">
        <f t="array" ref="I8">SUM(ROUND((D8:H8),0))</f>
        <v>0</v>
      </c>
      <c r="J8" s="638" t="s">
        <v>287</v>
      </c>
      <c r="K8" s="816" t="s">
        <v>368</v>
      </c>
      <c r="L8" s="718"/>
      <c r="M8" s="718"/>
      <c r="N8" s="169">
        <f>IF(I2="R",0.485,0)</f>
        <v>0</v>
      </c>
      <c r="O8" s="709"/>
      <c r="P8" s="709"/>
      <c r="Q8" s="200">
        <f>SUMIF(A8:A11,Q7,D8:D11)</f>
        <v>0</v>
      </c>
      <c r="R8" s="200">
        <f>SUMIF(A8:A11,R7,D8:D11)</f>
        <v>0</v>
      </c>
      <c r="S8" s="200">
        <f>SUMIF(A8:A11,S7,D8:D11)</f>
        <v>0</v>
      </c>
      <c r="T8" s="200">
        <f>SUMIF(A8:A11,T7,D8:D11)</f>
        <v>0</v>
      </c>
      <c r="U8" s="200">
        <f>SUMIF(A8:A11,U7,D8:D11)</f>
        <v>0</v>
      </c>
      <c r="V8" s="200">
        <f>SUMIF(A8:A11,V7,D8:D11)</f>
        <v>0</v>
      </c>
      <c r="X8" s="831" t="s">
        <v>236</v>
      </c>
      <c r="Z8" s="440">
        <f>IF(AND(D8&gt;0,$A$8=0),1,0)</f>
        <v>0</v>
      </c>
      <c r="AA8" s="440">
        <f>IF(AND(E8&gt;0,$A$8=0),1,0)</f>
        <v>0</v>
      </c>
      <c r="AB8" s="440">
        <f>IF(AND(F8&gt;0,$A$8=0),1,0)</f>
        <v>0</v>
      </c>
      <c r="AC8" s="440">
        <f>IF(AND(G8&gt;0,$A$8=0),1,0)</f>
        <v>0</v>
      </c>
      <c r="AD8" s="440">
        <f>IF(AND(H8&gt;0,$A$8=0),1,0)</f>
        <v>0</v>
      </c>
      <c r="AE8" s="440">
        <f>SUM(Z8:AD8)</f>
        <v>0</v>
      </c>
    </row>
    <row r="9" spans="1:31" ht="13.15" customHeight="1">
      <c r="A9" s="637"/>
      <c r="B9" s="320"/>
      <c r="C9" s="634"/>
      <c r="D9" s="203"/>
      <c r="E9" s="57"/>
      <c r="F9" s="57"/>
      <c r="G9" s="57"/>
      <c r="H9" s="57"/>
      <c r="I9" s="586" cm="1">
        <f t="array" ref="I9">SUM(ROUND((D9:H9),0))</f>
        <v>0</v>
      </c>
      <c r="J9" s="638" t="s">
        <v>288</v>
      </c>
      <c r="K9" s="741" t="s">
        <v>369</v>
      </c>
      <c r="L9" s="718"/>
      <c r="M9" s="718"/>
      <c r="N9" s="169">
        <f>IF(I2="O",0.32,0)</f>
        <v>0</v>
      </c>
      <c r="O9" s="709"/>
      <c r="P9" s="709"/>
      <c r="Q9" s="200">
        <f>SUMIF(A93:A108,Q7,D93:D108)</f>
        <v>0</v>
      </c>
      <c r="R9" s="200">
        <f>SUMIF(A93:A108,R7,D93:D108)</f>
        <v>0</v>
      </c>
      <c r="S9" s="200">
        <f>SUMIF(A93:A108,S7,D93:D108)</f>
        <v>0</v>
      </c>
      <c r="T9" s="200">
        <f>SUMIF(A93:A108,T7,D93:D108)</f>
        <v>0</v>
      </c>
      <c r="U9" s="200">
        <f>SUMIF(A93:A108,U7,D93:D108)</f>
        <v>0</v>
      </c>
      <c r="V9" s="200">
        <f>SUMIF(A93:A108,V7,D93:D108)</f>
        <v>0</v>
      </c>
      <c r="X9" s="832"/>
      <c r="Z9" s="440">
        <f>IF(AND(D9&gt;0,$A$9=0),1,0)</f>
        <v>0</v>
      </c>
      <c r="AA9" s="440">
        <f>IF(AND(E9&gt;0,$A$9=0),1,0)</f>
        <v>0</v>
      </c>
      <c r="AB9" s="440">
        <f>IF(AND(F9&gt;0,$A$9=0),1,0)</f>
        <v>0</v>
      </c>
      <c r="AC9" s="440">
        <f>IF(AND(G9&gt;0,$A$9=0),1,0)</f>
        <v>0</v>
      </c>
      <c r="AD9" s="440">
        <f>IF(AND(H9&gt;0,$A$9=0),1,0)</f>
        <v>0</v>
      </c>
      <c r="AE9" s="440">
        <f>SUM(Z9:AD9)</f>
        <v>0</v>
      </c>
    </row>
    <row r="10" spans="1:31" ht="13.15" customHeight="1">
      <c r="A10" s="452"/>
      <c r="B10" s="320"/>
      <c r="C10" s="465"/>
      <c r="D10" s="203"/>
      <c r="E10" s="57"/>
      <c r="F10" s="57"/>
      <c r="G10" s="57"/>
      <c r="H10" s="57"/>
      <c r="I10" s="586" cm="1">
        <f t="array" ref="I10">SUM(ROUND((D10:H10),0))</f>
        <v>0</v>
      </c>
      <c r="J10" s="638" t="s">
        <v>285</v>
      </c>
      <c r="K10" s="741" t="s">
        <v>370</v>
      </c>
      <c r="L10" s="718"/>
      <c r="M10" s="718"/>
      <c r="N10" s="169">
        <f>SUM(N6:N9)</f>
        <v>0.48499999999999999</v>
      </c>
      <c r="O10" s="709"/>
      <c r="P10" s="709"/>
      <c r="Q10" s="200">
        <f t="shared" ref="Q10:V10" si="0">SUM(Q8:Q9)</f>
        <v>0</v>
      </c>
      <c r="R10" s="200">
        <f t="shared" si="0"/>
        <v>0</v>
      </c>
      <c r="S10" s="200">
        <f t="shared" si="0"/>
        <v>0</v>
      </c>
      <c r="T10" s="200">
        <f t="shared" si="0"/>
        <v>0</v>
      </c>
      <c r="U10" s="200">
        <f t="shared" si="0"/>
        <v>0</v>
      </c>
      <c r="V10" s="200">
        <f t="shared" si="0"/>
        <v>0</v>
      </c>
      <c r="W10" s="200">
        <f>SUM(R10:V10)</f>
        <v>0</v>
      </c>
      <c r="X10" s="832"/>
      <c r="Z10" s="440">
        <f>IF(AND(D10&gt;0,$A$10=0),1,0)</f>
        <v>0</v>
      </c>
      <c r="AA10" s="440">
        <f>IF(AND(E10&gt;0,$A$10=0),1,0)</f>
        <v>0</v>
      </c>
      <c r="AB10" s="440">
        <f>IF(AND(F10&gt;0,$A$10=0),1,0)</f>
        <v>0</v>
      </c>
      <c r="AC10" s="440">
        <f>IF(AND(G10&gt;0,$A$10=0),1,0)</f>
        <v>0</v>
      </c>
      <c r="AD10" s="440">
        <f>IF(AND(H10&gt;0,$A$10=0),1,0)</f>
        <v>0</v>
      </c>
      <c r="AE10" s="440">
        <f>SUM(Z10:AD10)</f>
        <v>0</v>
      </c>
    </row>
    <row r="11" spans="1:31" ht="13.15" customHeight="1">
      <c r="A11" s="452"/>
      <c r="B11" s="299"/>
      <c r="C11" s="466"/>
      <c r="D11" s="344"/>
      <c r="E11" s="462"/>
      <c r="F11" s="462"/>
      <c r="G11" s="462"/>
      <c r="H11" s="462"/>
      <c r="I11" s="586" cm="1">
        <f t="array" ref="I11">SUM(ROUND((D11:H11),0))</f>
        <v>0</v>
      </c>
      <c r="J11" s="326"/>
      <c r="K11" s="856"/>
      <c r="L11" s="718"/>
      <c r="M11" s="718"/>
      <c r="O11" s="709"/>
      <c r="P11" s="709"/>
      <c r="Q11" s="200"/>
      <c r="R11" s="200"/>
      <c r="S11" s="200"/>
      <c r="T11" s="200"/>
      <c r="U11" s="200"/>
      <c r="V11" s="200"/>
      <c r="Z11" s="440">
        <f>IF(AND(D11&gt;0,$A$11=0),1,0)</f>
        <v>0</v>
      </c>
      <c r="AA11" s="440">
        <f>IF(AND(E11&gt;0,$A$11=0),1,0)</f>
        <v>0</v>
      </c>
      <c r="AB11" s="440">
        <f>IF(AND(F11&gt;0,$A$11=0),1,0)</f>
        <v>0</v>
      </c>
      <c r="AC11" s="440">
        <f>IF(AND(G11&gt;0,$A$11=0),1,0)</f>
        <v>0</v>
      </c>
      <c r="AD11" s="440">
        <f>IF(AND(H11&gt;0,$A$11=0),1,0)</f>
        <v>0</v>
      </c>
      <c r="AE11" s="440">
        <f>SUM(Z11:AD11)</f>
        <v>0</v>
      </c>
    </row>
    <row r="12" spans="1:31" ht="13.15" customHeight="1">
      <c r="A12" s="452" t="s">
        <v>211</v>
      </c>
      <c r="B12" s="789" t="s">
        <v>59</v>
      </c>
      <c r="C12" s="786"/>
      <c r="D12" s="62">
        <f>IF(D109="","",D109)</f>
        <v>0</v>
      </c>
      <c r="E12" s="61">
        <f>IF(E109="","",E109)</f>
        <v>0</v>
      </c>
      <c r="F12" s="61">
        <f>IF(F109="","",F109)</f>
        <v>0</v>
      </c>
      <c r="G12" s="61">
        <f>IF(G109="","",G109)</f>
        <v>0</v>
      </c>
      <c r="H12" s="62">
        <f>IF(H109="","",H109)</f>
        <v>0</v>
      </c>
      <c r="I12" s="587" cm="1">
        <f t="array" ref="I12">SUM(ROUND((D12:H12),0))</f>
        <v>0</v>
      </c>
      <c r="J12" s="568"/>
      <c r="K12" s="436"/>
      <c r="L12" s="509"/>
      <c r="O12" s="43"/>
      <c r="P12" s="43"/>
    </row>
    <row r="13" spans="1:31" ht="13.15" customHeight="1">
      <c r="A13" s="320"/>
      <c r="B13" s="841" t="s">
        <v>47</v>
      </c>
      <c r="C13" s="762"/>
      <c r="D13" s="66" cm="1">
        <f t="array" ref="D13">SUM(ROUND((D8:D12),0))</f>
        <v>0</v>
      </c>
      <c r="E13" s="66" cm="1">
        <f t="array" ref="E13">SUM(ROUND((E8:E12),0))</f>
        <v>0</v>
      </c>
      <c r="F13" s="66" cm="1">
        <f t="array" ref="F13">SUM(ROUND((F8:F12),0))</f>
        <v>0</v>
      </c>
      <c r="G13" s="66" cm="1">
        <f t="array" ref="G13">SUM(ROUND((G8:G12),0))</f>
        <v>0</v>
      </c>
      <c r="H13" s="66" cm="1">
        <f t="array" ref="H13">SUM(ROUND((H8:H12),0))</f>
        <v>0</v>
      </c>
      <c r="I13" s="592" cm="1">
        <f t="array" ref="I13">SUM(ROUND((D13:H13),0))</f>
        <v>0</v>
      </c>
      <c r="J13" s="326"/>
      <c r="K13" s="199"/>
      <c r="L13" s="200"/>
      <c r="Q13" s="200">
        <f>SUMIF(A8:A11,Q7,E8:E11)</f>
        <v>0</v>
      </c>
      <c r="R13" s="200">
        <f>SUMIF(A8:A11,R7,E8:E11)</f>
        <v>0</v>
      </c>
      <c r="S13" s="200">
        <f>SUMIF(A8:A11,S7,E8:E11)</f>
        <v>0</v>
      </c>
      <c r="T13" s="200">
        <f>SUMIF(A8:A11,T7,E8:E11)</f>
        <v>0</v>
      </c>
      <c r="U13" s="200">
        <f>SUMIF(A8:A11,U7,E8:E11)</f>
        <v>0</v>
      </c>
      <c r="V13" s="200">
        <f>SUMIF(A8:A11,V7,E8:E11)</f>
        <v>0</v>
      </c>
      <c r="X13" s="451" t="s">
        <v>237</v>
      </c>
      <c r="Z13" s="440"/>
      <c r="AA13" s="440"/>
      <c r="AB13" s="440"/>
      <c r="AC13" s="440"/>
      <c r="AD13" s="440"/>
      <c r="AE13" s="440"/>
    </row>
    <row r="14" spans="1:31" ht="13.15" customHeight="1">
      <c r="A14" s="320"/>
      <c r="B14" s="49" t="s">
        <v>10</v>
      </c>
      <c r="C14" s="102"/>
      <c r="D14" s="102"/>
      <c r="E14" s="102"/>
      <c r="F14" s="102"/>
      <c r="G14" s="102"/>
      <c r="H14" s="102"/>
      <c r="I14" s="589"/>
      <c r="J14" s="860" t="s">
        <v>364</v>
      </c>
      <c r="K14" s="861"/>
      <c r="L14" s="861"/>
      <c r="M14" s="861"/>
      <c r="Q14" s="200">
        <f>SUMIF(A93:A108,Q7,E93:E108)</f>
        <v>0</v>
      </c>
      <c r="R14" s="200">
        <f>SUMIF(A93:A108,R7,E93:E108)</f>
        <v>0</v>
      </c>
      <c r="S14" s="200">
        <f>SUMIF(A93:A108,S7,E93:E108)</f>
        <v>0</v>
      </c>
      <c r="T14" s="200">
        <f>SUMIF(A93:A108,T7,E93:E108)</f>
        <v>0</v>
      </c>
      <c r="U14" s="200">
        <f>SUMIF(A93:A108,U7,E93:E108)</f>
        <v>0</v>
      </c>
      <c r="V14" s="200">
        <f>SUMIF(A93:A108,V7,E93:E108)</f>
        <v>0</v>
      </c>
      <c r="X14" s="43"/>
      <c r="Z14" s="440"/>
      <c r="AA14" s="440"/>
      <c r="AB14" s="440"/>
      <c r="AC14" s="440"/>
      <c r="AD14" s="440"/>
      <c r="AE14" s="440"/>
    </row>
    <row r="15" spans="1:31" ht="13.15" customHeight="1">
      <c r="A15" s="152" t="s">
        <v>286</v>
      </c>
      <c r="B15" s="319"/>
      <c r="C15" s="579" t="s">
        <v>417</v>
      </c>
      <c r="D15" s="51"/>
      <c r="E15" s="51"/>
      <c r="F15" s="51"/>
      <c r="G15" s="51"/>
      <c r="H15" s="51"/>
      <c r="I15" s="590" cm="1">
        <f t="array" ref="I15">SUM(ROUND((D15:H15),0))</f>
        <v>0</v>
      </c>
      <c r="J15" s="547" t="s">
        <v>362</v>
      </c>
      <c r="K15" s="549" t="s">
        <v>363</v>
      </c>
      <c r="L15" s="549" t="s">
        <v>79</v>
      </c>
      <c r="M15" s="337"/>
      <c r="Q15" s="200">
        <f t="shared" ref="Q15:V15" si="1">SUM(Q13:Q14)</f>
        <v>0</v>
      </c>
      <c r="R15" s="200">
        <f t="shared" si="1"/>
        <v>0</v>
      </c>
      <c r="S15" s="200">
        <f t="shared" si="1"/>
        <v>0</v>
      </c>
      <c r="T15" s="200">
        <f t="shared" si="1"/>
        <v>0</v>
      </c>
      <c r="U15" s="200">
        <f t="shared" si="1"/>
        <v>0</v>
      </c>
      <c r="V15" s="200">
        <f t="shared" si="1"/>
        <v>0</v>
      </c>
      <c r="W15" s="200">
        <f>SUM(R15:V15)</f>
        <v>0</v>
      </c>
      <c r="X15" s="43"/>
      <c r="Z15" s="440">
        <f t="shared" ref="Z15:AD18" si="2">IF(AND(D93&gt;0,$A93=0),1,0)</f>
        <v>0</v>
      </c>
      <c r="AA15" s="440">
        <f t="shared" si="2"/>
        <v>0</v>
      </c>
      <c r="AB15" s="440">
        <f t="shared" si="2"/>
        <v>0</v>
      </c>
      <c r="AC15" s="440">
        <f t="shared" si="2"/>
        <v>0</v>
      </c>
      <c r="AD15" s="440">
        <f t="shared" si="2"/>
        <v>0</v>
      </c>
      <c r="AE15" s="440">
        <f t="shared" ref="AE15:AE30" si="3">SUM(Z15:AD15)</f>
        <v>0</v>
      </c>
    </row>
    <row r="16" spans="1:31" ht="13.15" customHeight="1">
      <c r="A16" s="152" t="s">
        <v>284</v>
      </c>
      <c r="B16" s="320"/>
      <c r="C16" s="154" t="s">
        <v>418</v>
      </c>
      <c r="D16" s="57"/>
      <c r="E16" s="57"/>
      <c r="F16" s="57"/>
      <c r="G16" s="57"/>
      <c r="H16" s="57"/>
      <c r="I16" s="591" cm="1">
        <f t="array" ref="I16">SUM(ROUND((D16:H16),0))</f>
        <v>0</v>
      </c>
      <c r="J16" s="555"/>
      <c r="K16" s="90"/>
      <c r="L16" s="556"/>
      <c r="M16" s="549"/>
      <c r="Q16" s="200"/>
      <c r="R16" s="200"/>
      <c r="S16" s="200"/>
      <c r="T16" s="200"/>
      <c r="U16" s="200"/>
      <c r="V16" s="200"/>
      <c r="Z16" s="440">
        <f t="shared" si="2"/>
        <v>0</v>
      </c>
      <c r="AA16" s="440">
        <f t="shared" si="2"/>
        <v>0</v>
      </c>
      <c r="AB16" s="440">
        <f t="shared" si="2"/>
        <v>0</v>
      </c>
      <c r="AC16" s="440">
        <f t="shared" si="2"/>
        <v>0</v>
      </c>
      <c r="AD16" s="440">
        <f t="shared" si="2"/>
        <v>0</v>
      </c>
      <c r="AE16" s="440">
        <f t="shared" si="3"/>
        <v>0</v>
      </c>
    </row>
    <row r="17" spans="1:32" ht="13.15" customHeight="1">
      <c r="A17" s="152" t="s">
        <v>328</v>
      </c>
      <c r="B17" s="320"/>
      <c r="C17" s="580" t="s">
        <v>24</v>
      </c>
      <c r="D17" s="57"/>
      <c r="E17" s="57"/>
      <c r="F17" s="57"/>
      <c r="G17" s="57"/>
      <c r="H17" s="57"/>
      <c r="I17" s="591" cm="1">
        <f t="array" ref="I17">SUM(ROUND((D17:H17),0))</f>
        <v>0</v>
      </c>
      <c r="J17" s="550"/>
      <c r="K17" s="547"/>
      <c r="L17" s="547"/>
      <c r="M17" s="549"/>
      <c r="Q17" s="200">
        <f>SUMIF(A8:A11,Q7,F8:F11)</f>
        <v>0</v>
      </c>
      <c r="R17" s="200">
        <f>SUMIF(A8:A11,R7,F8:F11)</f>
        <v>0</v>
      </c>
      <c r="S17" s="200">
        <f>SUMIF(A8:A11,S7,F8:F11)</f>
        <v>0</v>
      </c>
      <c r="T17" s="200">
        <f>SUMIF(A8:A11,T7,F8:F11)</f>
        <v>0</v>
      </c>
      <c r="U17" s="200">
        <f>SUMIF(A8:A11,U7,F8:F11)</f>
        <v>0</v>
      </c>
      <c r="V17" s="200">
        <f>SUMIF(A8:A11,V7,F8:F11)</f>
        <v>0</v>
      </c>
      <c r="X17" s="451" t="s">
        <v>238</v>
      </c>
      <c r="Z17" s="440">
        <f t="shared" si="2"/>
        <v>0</v>
      </c>
      <c r="AA17" s="440">
        <f t="shared" si="2"/>
        <v>0</v>
      </c>
      <c r="AB17" s="440">
        <f t="shared" si="2"/>
        <v>0</v>
      </c>
      <c r="AC17" s="440">
        <f t="shared" si="2"/>
        <v>0</v>
      </c>
      <c r="AD17" s="440">
        <f t="shared" si="2"/>
        <v>0</v>
      </c>
      <c r="AE17" s="440">
        <f t="shared" si="3"/>
        <v>0</v>
      </c>
    </row>
    <row r="18" spans="1:32" ht="13.15" customHeight="1">
      <c r="A18" s="152" t="s">
        <v>289</v>
      </c>
      <c r="B18" s="320"/>
      <c r="C18" s="580" t="s">
        <v>419</v>
      </c>
      <c r="D18" s="57"/>
      <c r="E18" s="57"/>
      <c r="F18" s="57"/>
      <c r="G18" s="57"/>
      <c r="H18" s="57"/>
      <c r="I18" s="591" cm="1">
        <f t="array" ref="I18">SUM(ROUND((D18:H18),0))</f>
        <v>0</v>
      </c>
      <c r="J18" s="550"/>
      <c r="K18" s="547"/>
      <c r="L18" s="547"/>
      <c r="M18" s="549"/>
      <c r="Q18" s="200">
        <f>SUMIF(A93:A108,Q7,F93:F108)</f>
        <v>0</v>
      </c>
      <c r="R18" s="200">
        <f>SUMIF(A93:A108,R7,F93:F108)</f>
        <v>0</v>
      </c>
      <c r="S18" s="200">
        <f>SUMIF(A93:A108,S7,F93:F108)</f>
        <v>0</v>
      </c>
      <c r="T18" s="200">
        <f>SUMIF(A93:A108,T7,F93:F108)</f>
        <v>0</v>
      </c>
      <c r="U18" s="200">
        <f>SUMIF(A93:A108,U7,F93:F108)</f>
        <v>0</v>
      </c>
      <c r="V18" s="200">
        <f>SUMIF(A93:A108,V7,F93:F108)</f>
        <v>0</v>
      </c>
      <c r="X18" s="43"/>
      <c r="Z18" s="440">
        <f t="shared" si="2"/>
        <v>0</v>
      </c>
      <c r="AA18" s="440">
        <f t="shared" si="2"/>
        <v>0</v>
      </c>
      <c r="AB18" s="440">
        <f t="shared" si="2"/>
        <v>0</v>
      </c>
      <c r="AC18" s="440">
        <f t="shared" si="2"/>
        <v>0</v>
      </c>
      <c r="AD18" s="440">
        <f t="shared" si="2"/>
        <v>0</v>
      </c>
      <c r="AE18" s="440">
        <f t="shared" si="3"/>
        <v>0</v>
      </c>
    </row>
    <row r="19" spans="1:32" ht="13.15" customHeight="1">
      <c r="A19" s="152"/>
      <c r="B19" s="461"/>
      <c r="C19" s="580"/>
      <c r="D19" s="200"/>
      <c r="E19" s="200"/>
      <c r="F19" s="200"/>
      <c r="G19" s="200"/>
      <c r="H19" s="200"/>
      <c r="I19" s="591" cm="1">
        <f t="array" ref="I19">SUM(ROUND((D19:H19),0))</f>
        <v>0</v>
      </c>
      <c r="J19" s="551"/>
      <c r="K19" s="547"/>
      <c r="L19" s="547"/>
      <c r="M19" s="549"/>
      <c r="Q19" s="200">
        <f t="shared" ref="Q19:V19" si="4">SUM(Q17:Q18)</f>
        <v>0</v>
      </c>
      <c r="R19" s="200">
        <f t="shared" si="4"/>
        <v>0</v>
      </c>
      <c r="S19" s="200">
        <f t="shared" si="4"/>
        <v>0</v>
      </c>
      <c r="T19" s="200">
        <f t="shared" si="4"/>
        <v>0</v>
      </c>
      <c r="U19" s="200">
        <f t="shared" si="4"/>
        <v>0</v>
      </c>
      <c r="V19" s="200">
        <f t="shared" si="4"/>
        <v>0</v>
      </c>
      <c r="W19" s="200">
        <f>SUM(R19:V19)</f>
        <v>0</v>
      </c>
      <c r="X19" s="43"/>
      <c r="Z19" s="440">
        <f t="shared" ref="Z19:Z30" si="5">IF(AND(D97&gt;0,$A97=0),1,0)</f>
        <v>0</v>
      </c>
      <c r="AA19" s="440">
        <f t="shared" ref="AA19:AA30" si="6">IF(AND(E97&gt;0,$A97=0),1,0)</f>
        <v>0</v>
      </c>
      <c r="AB19" s="440">
        <f t="shared" ref="AB19:AB30" si="7">IF(AND(F97&gt;0,$A97=0),1,0)</f>
        <v>0</v>
      </c>
      <c r="AC19" s="440">
        <f t="shared" ref="AC19:AC30" si="8">IF(AND(G97&gt;0,$A97=0),1,0)</f>
        <v>0</v>
      </c>
      <c r="AD19" s="440">
        <f t="shared" ref="AD19:AD30" si="9">IF(AND(H97&gt;0,$A97=0),1,0)</f>
        <v>0</v>
      </c>
      <c r="AE19" s="440">
        <f t="shared" si="3"/>
        <v>0</v>
      </c>
    </row>
    <row r="20" spans="1:32" ht="13.15" customHeight="1">
      <c r="A20" s="152" t="s">
        <v>285</v>
      </c>
      <c r="B20" s="320"/>
      <c r="C20" s="580" t="s">
        <v>321</v>
      </c>
      <c r="D20" s="57"/>
      <c r="E20" s="57"/>
      <c r="F20" s="57"/>
      <c r="G20" s="57"/>
      <c r="H20" s="57"/>
      <c r="I20" s="591" cm="1">
        <f t="array" ref="I20">SUM(ROUND((D20:H20),0))</f>
        <v>0</v>
      </c>
      <c r="J20" s="551"/>
      <c r="K20" s="547"/>
      <c r="L20" s="547"/>
      <c r="M20" s="549"/>
      <c r="Q20" s="200"/>
      <c r="R20" s="200"/>
      <c r="S20" s="200"/>
      <c r="T20" s="200"/>
      <c r="U20" s="200"/>
      <c r="V20" s="200"/>
      <c r="Z20" s="440">
        <f t="shared" si="5"/>
        <v>0</v>
      </c>
      <c r="AA20" s="440">
        <f t="shared" si="6"/>
        <v>0</v>
      </c>
      <c r="AB20" s="440">
        <f t="shared" si="7"/>
        <v>0</v>
      </c>
      <c r="AC20" s="440">
        <f t="shared" si="8"/>
        <v>0</v>
      </c>
      <c r="AD20" s="440">
        <f t="shared" si="9"/>
        <v>0</v>
      </c>
      <c r="AE20" s="440">
        <f t="shared" si="3"/>
        <v>0</v>
      </c>
    </row>
    <row r="21" spans="1:32" ht="13.15" customHeight="1">
      <c r="A21" s="321" t="s">
        <v>285</v>
      </c>
      <c r="B21" s="320"/>
      <c r="C21" s="580" t="s">
        <v>420</v>
      </c>
      <c r="D21" s="57"/>
      <c r="E21" s="57"/>
      <c r="F21" s="57"/>
      <c r="G21" s="57"/>
      <c r="H21" s="57"/>
      <c r="I21" s="591" cm="1">
        <f t="array" ref="I21">SUM(ROUND((D21:H21),0))</f>
        <v>0</v>
      </c>
      <c r="J21" s="550"/>
      <c r="K21" s="547"/>
      <c r="L21" s="547"/>
      <c r="M21" s="549"/>
      <c r="Q21" s="200">
        <f>SUMIF(A8:A11,Q7,G8:G11)</f>
        <v>0</v>
      </c>
      <c r="R21" s="200">
        <f>SUMIF(A8:A11,R7,G8:G11)</f>
        <v>0</v>
      </c>
      <c r="S21" s="200">
        <f>SUMIF(A8:A11,S7,G8:G11)</f>
        <v>0</v>
      </c>
      <c r="T21" s="200">
        <f>SUMIF(A8:A11,T7,G8:G11)</f>
        <v>0</v>
      </c>
      <c r="U21" s="200">
        <f>SUMIF(A8:A11,U7,G8:G11)</f>
        <v>0</v>
      </c>
      <c r="V21" s="200">
        <f>SUMIF(A8:A11,V7,G8:G11)</f>
        <v>0</v>
      </c>
      <c r="X21" s="451" t="s">
        <v>239</v>
      </c>
      <c r="Z21" s="440">
        <f t="shared" si="5"/>
        <v>0</v>
      </c>
      <c r="AA21" s="440">
        <f t="shared" si="6"/>
        <v>0</v>
      </c>
      <c r="AB21" s="440">
        <f t="shared" si="7"/>
        <v>0</v>
      </c>
      <c r="AC21" s="440">
        <f t="shared" si="8"/>
        <v>0</v>
      </c>
      <c r="AD21" s="440">
        <f t="shared" si="9"/>
        <v>0</v>
      </c>
      <c r="AE21" s="440">
        <f t="shared" si="3"/>
        <v>0</v>
      </c>
    </row>
    <row r="22" spans="1:32" ht="13.15" customHeight="1">
      <c r="A22" s="310"/>
      <c r="B22" s="299"/>
      <c r="C22" s="583"/>
      <c r="D22" s="582"/>
      <c r="E22" s="582"/>
      <c r="F22" s="582"/>
      <c r="G22" s="582"/>
      <c r="H22" s="582"/>
      <c r="I22" s="592" cm="1">
        <f t="array" ref="I22">SUM(ROUND((D22:H22),0))</f>
        <v>0</v>
      </c>
      <c r="J22" s="552"/>
      <c r="K22" s="547"/>
      <c r="L22" s="547"/>
      <c r="M22" s="549"/>
      <c r="Q22" s="200">
        <f>SUMIF(A93:A108,Q7,G93:G108)</f>
        <v>0</v>
      </c>
      <c r="R22" s="200">
        <f>SUMIF(A93:A108,R7,G93:G108)</f>
        <v>0</v>
      </c>
      <c r="S22" s="200">
        <f>SUMIF(A93:A108,S7,G93:G108)</f>
        <v>0</v>
      </c>
      <c r="T22" s="200">
        <f>SUMIF(A93:A108,T7,G93:G108)</f>
        <v>0</v>
      </c>
      <c r="U22" s="200">
        <f>SUMIF(A93:A108,U7,G93:G108)</f>
        <v>0</v>
      </c>
      <c r="V22" s="200">
        <f>SUMIF(A93:A108,V7,G93:G108)</f>
        <v>0</v>
      </c>
      <c r="X22" s="43"/>
      <c r="Z22" s="440">
        <f t="shared" si="5"/>
        <v>0</v>
      </c>
      <c r="AA22" s="440">
        <f t="shared" si="6"/>
        <v>0</v>
      </c>
      <c r="AB22" s="440">
        <f t="shared" si="7"/>
        <v>0</v>
      </c>
      <c r="AC22" s="440">
        <f t="shared" si="8"/>
        <v>0</v>
      </c>
      <c r="AD22" s="440">
        <f t="shared" si="9"/>
        <v>0</v>
      </c>
      <c r="AE22" s="440">
        <f t="shared" si="3"/>
        <v>0</v>
      </c>
    </row>
    <row r="23" spans="1:32" ht="13.15" customHeight="1">
      <c r="A23" s="310"/>
      <c r="B23" s="789" t="s">
        <v>26</v>
      </c>
      <c r="C23" s="786"/>
      <c r="D23" s="62" cm="1">
        <f t="array" ref="D23">SUM(ROUND((D15:D22),0))+D13</f>
        <v>0</v>
      </c>
      <c r="E23" s="62" cm="1">
        <f t="array" ref="E23">SUM(ROUND((E15:E22),0))+E13</f>
        <v>0</v>
      </c>
      <c r="F23" s="62" cm="1">
        <f t="array" ref="F23">SUM(ROUND((F15:F22),0))+F13</f>
        <v>0</v>
      </c>
      <c r="G23" s="62" cm="1">
        <f t="array" ref="G23">SUM(ROUND((G15:G22),0))+G13</f>
        <v>0</v>
      </c>
      <c r="H23" s="62" cm="1">
        <f t="array" ref="H23">SUM(ROUND((H15:H22),0))+H13</f>
        <v>0</v>
      </c>
      <c r="I23" s="591" cm="1">
        <f t="array" ref="I23">SUM(ROUND((D23:H23),0))</f>
        <v>0</v>
      </c>
      <c r="J23" s="553"/>
      <c r="K23" s="67"/>
      <c r="L23" s="67"/>
      <c r="M23" s="639"/>
      <c r="Q23" s="200">
        <f t="shared" ref="Q23:V23" si="10">SUM(Q21:Q22)</f>
        <v>0</v>
      </c>
      <c r="R23" s="200">
        <f t="shared" si="10"/>
        <v>0</v>
      </c>
      <c r="S23" s="200">
        <f t="shared" si="10"/>
        <v>0</v>
      </c>
      <c r="T23" s="200">
        <f t="shared" si="10"/>
        <v>0</v>
      </c>
      <c r="U23" s="200">
        <f t="shared" si="10"/>
        <v>0</v>
      </c>
      <c r="V23" s="200">
        <f t="shared" si="10"/>
        <v>0</v>
      </c>
      <c r="W23" s="200">
        <f>SUM(R23:V23)</f>
        <v>0</v>
      </c>
      <c r="X23" s="43"/>
      <c r="Z23" s="440">
        <f t="shared" si="5"/>
        <v>0</v>
      </c>
      <c r="AA23" s="440">
        <f t="shared" si="6"/>
        <v>0</v>
      </c>
      <c r="AB23" s="440">
        <f t="shared" si="7"/>
        <v>0</v>
      </c>
      <c r="AC23" s="440">
        <f t="shared" si="8"/>
        <v>0</v>
      </c>
      <c r="AD23" s="440">
        <f t="shared" si="9"/>
        <v>0</v>
      </c>
      <c r="AE23" s="440">
        <f t="shared" si="3"/>
        <v>0</v>
      </c>
    </row>
    <row r="24" spans="1:32" ht="13.15" customHeight="1">
      <c r="A24" s="321" t="s">
        <v>282</v>
      </c>
      <c r="B24" s="322"/>
      <c r="C24" s="529" t="s">
        <v>335</v>
      </c>
      <c r="D24" s="62">
        <f t="shared" ref="D24:H25" si="11">D80</f>
        <v>0</v>
      </c>
      <c r="E24" s="61">
        <f t="shared" si="11"/>
        <v>0</v>
      </c>
      <c r="F24" s="61">
        <f t="shared" si="11"/>
        <v>0</v>
      </c>
      <c r="G24" s="61">
        <f t="shared" si="11"/>
        <v>0</v>
      </c>
      <c r="H24" s="62">
        <f t="shared" si="11"/>
        <v>0</v>
      </c>
      <c r="I24" s="591" cm="1">
        <f t="array" ref="I24">SUM(ROUND((D24:H24),0))</f>
        <v>0</v>
      </c>
      <c r="J24" s="553"/>
      <c r="K24" s="67"/>
      <c r="L24" s="67"/>
      <c r="M24" s="639"/>
      <c r="Q24" s="200"/>
      <c r="R24" s="200"/>
      <c r="S24" s="200"/>
      <c r="T24" s="200"/>
      <c r="U24" s="200"/>
      <c r="V24" s="200"/>
      <c r="Z24" s="440">
        <f t="shared" si="5"/>
        <v>0</v>
      </c>
      <c r="AA24" s="440">
        <f t="shared" si="6"/>
        <v>0</v>
      </c>
      <c r="AB24" s="440">
        <f t="shared" si="7"/>
        <v>0</v>
      </c>
      <c r="AC24" s="440">
        <f t="shared" si="8"/>
        <v>0</v>
      </c>
      <c r="AD24" s="440">
        <f t="shared" si="9"/>
        <v>0</v>
      </c>
      <c r="AE24" s="440">
        <f t="shared" si="3"/>
        <v>0</v>
      </c>
    </row>
    <row r="25" spans="1:32" ht="13.15" customHeight="1">
      <c r="A25" s="321" t="s">
        <v>283</v>
      </c>
      <c r="B25" s="312"/>
      <c r="C25" s="534" t="s">
        <v>336</v>
      </c>
      <c r="D25" s="62">
        <f t="shared" si="11"/>
        <v>0</v>
      </c>
      <c r="E25" s="61">
        <f t="shared" si="11"/>
        <v>0</v>
      </c>
      <c r="F25" s="61">
        <f t="shared" si="11"/>
        <v>0</v>
      </c>
      <c r="G25" s="61">
        <f t="shared" si="11"/>
        <v>0</v>
      </c>
      <c r="H25" s="62">
        <f t="shared" si="11"/>
        <v>0</v>
      </c>
      <c r="I25" s="591" cm="1">
        <f t="array" ref="I25">SUM(ROUND((D25:H25),0))</f>
        <v>0</v>
      </c>
      <c r="J25" s="553"/>
      <c r="K25" s="67"/>
      <c r="L25" s="67"/>
      <c r="M25" s="639"/>
      <c r="Q25" s="200">
        <f>SUMIF(A8:A11,Q7,H8:H11)</f>
        <v>0</v>
      </c>
      <c r="R25" s="200">
        <f>SUMIF(A8:A11,R7,H8:H11)</f>
        <v>0</v>
      </c>
      <c r="S25" s="200">
        <f>SUMIF(A8:A11,S7,H8:H11)</f>
        <v>0</v>
      </c>
      <c r="T25" s="200">
        <f>SUMIF(A8:A11,T7,H8:H11)</f>
        <v>0</v>
      </c>
      <c r="U25" s="200">
        <f>SUMIF(A8:A11,U7,H8:H11)</f>
        <v>0</v>
      </c>
      <c r="V25" s="200">
        <f>SUMIF(A8:A11,V7,H8:H11)</f>
        <v>0</v>
      </c>
      <c r="X25" s="451" t="s">
        <v>240</v>
      </c>
      <c r="Z25" s="440">
        <f t="shared" si="5"/>
        <v>0</v>
      </c>
      <c r="AA25" s="440">
        <f t="shared" si="6"/>
        <v>0</v>
      </c>
      <c r="AB25" s="440">
        <f t="shared" si="7"/>
        <v>0</v>
      </c>
      <c r="AC25" s="440">
        <f t="shared" si="8"/>
        <v>0</v>
      </c>
      <c r="AD25" s="440">
        <f t="shared" si="9"/>
        <v>0</v>
      </c>
      <c r="AE25" s="440">
        <f t="shared" si="3"/>
        <v>0</v>
      </c>
    </row>
    <row r="26" spans="1:32" ht="13.15" customHeight="1">
      <c r="A26" s="320"/>
      <c r="B26" s="790" t="s">
        <v>49</v>
      </c>
      <c r="C26" s="760"/>
      <c r="D26" s="66" cm="1">
        <f t="array" ref="D26">SUM(ROUND((D23:D25),0))</f>
        <v>0</v>
      </c>
      <c r="E26" s="66" cm="1">
        <f t="array" ref="E26">SUM(ROUND((E23:E25),0))</f>
        <v>0</v>
      </c>
      <c r="F26" s="66" cm="1">
        <f t="array" ref="F26">SUM(ROUND((F23:F25),0))</f>
        <v>0</v>
      </c>
      <c r="G26" s="66" cm="1">
        <f t="array" ref="G26">SUM(ROUND((G23:G25),0))</f>
        <v>0</v>
      </c>
      <c r="H26" s="66" cm="1">
        <f t="array" ref="H26">SUM(ROUND((H23:H25),0))</f>
        <v>0</v>
      </c>
      <c r="I26" s="592" cm="1">
        <f t="array" ref="I26">SUM(ROUND((D26:H26),0))</f>
        <v>0</v>
      </c>
      <c r="J26" s="554"/>
      <c r="K26" s="548"/>
      <c r="L26" s="548"/>
      <c r="M26" s="648"/>
      <c r="Q26" s="200">
        <f>SUMIF(A93:A108,Q7,H93:H108)</f>
        <v>0</v>
      </c>
      <c r="R26" s="200">
        <f>SUMIF(A93:A108,R7,H93:H108)</f>
        <v>0</v>
      </c>
      <c r="S26" s="200">
        <f>SUMIF(A93:A108,S7,H93:H108)</f>
        <v>0</v>
      </c>
      <c r="T26" s="200">
        <f>SUMIF(A93:A108,T7,H93:H108)</f>
        <v>0</v>
      </c>
      <c r="U26" s="200">
        <f>SUMIF(A93:A108,U7,H93:H108)</f>
        <v>0</v>
      </c>
      <c r="V26" s="200">
        <f>SUMIF(A93:A108,V7,H93:H108)</f>
        <v>0</v>
      </c>
      <c r="X26" s="43"/>
      <c r="Z26" s="440">
        <f t="shared" si="5"/>
        <v>0</v>
      </c>
      <c r="AA26" s="440">
        <f t="shared" si="6"/>
        <v>0</v>
      </c>
      <c r="AB26" s="440">
        <f t="shared" si="7"/>
        <v>0</v>
      </c>
      <c r="AC26" s="440">
        <f t="shared" si="8"/>
        <v>0</v>
      </c>
      <c r="AD26" s="440">
        <f t="shared" si="9"/>
        <v>0</v>
      </c>
      <c r="AE26" s="440">
        <f t="shared" si="3"/>
        <v>0</v>
      </c>
    </row>
    <row r="27" spans="1:32" ht="13.15" customHeight="1">
      <c r="A27" s="320"/>
      <c r="B27" s="104" t="s">
        <v>326</v>
      </c>
      <c r="C27" s="102"/>
      <c r="D27" s="102"/>
      <c r="E27" s="102"/>
      <c r="F27" s="102"/>
      <c r="G27" s="102"/>
      <c r="H27" s="102"/>
      <c r="I27" s="593"/>
      <c r="J27" s="821"/>
      <c r="K27" s="822"/>
      <c r="L27" s="822"/>
      <c r="M27" s="822"/>
      <c r="Q27" s="200">
        <f t="shared" ref="Q27:V27" si="12">SUM(Q25:Q26)</f>
        <v>0</v>
      </c>
      <c r="R27" s="200">
        <f t="shared" si="12"/>
        <v>0</v>
      </c>
      <c r="S27" s="200">
        <f t="shared" si="12"/>
        <v>0</v>
      </c>
      <c r="T27" s="200">
        <f t="shared" si="12"/>
        <v>0</v>
      </c>
      <c r="U27" s="200">
        <f t="shared" si="12"/>
        <v>0</v>
      </c>
      <c r="V27" s="200">
        <f t="shared" si="12"/>
        <v>0</v>
      </c>
      <c r="W27" s="200">
        <f>SUM(R27:V27)</f>
        <v>0</v>
      </c>
      <c r="X27" s="43"/>
      <c r="Z27" s="440">
        <f t="shared" si="5"/>
        <v>0</v>
      </c>
      <c r="AA27" s="440">
        <f t="shared" si="6"/>
        <v>0</v>
      </c>
      <c r="AB27" s="440">
        <f t="shared" si="7"/>
        <v>0</v>
      </c>
      <c r="AC27" s="440">
        <f t="shared" si="8"/>
        <v>0</v>
      </c>
      <c r="AD27" s="440">
        <f t="shared" si="9"/>
        <v>0</v>
      </c>
      <c r="AE27" s="440">
        <f t="shared" si="3"/>
        <v>0</v>
      </c>
    </row>
    <row r="28" spans="1:32" ht="13.15" customHeight="1">
      <c r="A28" s="39">
        <v>740000</v>
      </c>
      <c r="B28" s="319"/>
      <c r="C28" s="37"/>
      <c r="D28" s="202"/>
      <c r="E28" s="51"/>
      <c r="F28" s="51"/>
      <c r="G28" s="51"/>
      <c r="H28" s="51"/>
      <c r="I28" s="590" cm="1">
        <f t="array" ref="I28">SUM(ROUND((D28:H28),0))</f>
        <v>0</v>
      </c>
      <c r="J28" s="649"/>
      <c r="K28" s="857"/>
      <c r="L28" s="857"/>
      <c r="M28" s="857"/>
      <c r="Z28" s="440">
        <f t="shared" si="5"/>
        <v>0</v>
      </c>
      <c r="AA28" s="440">
        <f t="shared" si="6"/>
        <v>0</v>
      </c>
      <c r="AB28" s="440">
        <f t="shared" si="7"/>
        <v>0</v>
      </c>
      <c r="AC28" s="440">
        <f t="shared" si="8"/>
        <v>0</v>
      </c>
      <c r="AD28" s="440">
        <f t="shared" si="9"/>
        <v>0</v>
      </c>
      <c r="AE28" s="440">
        <f t="shared" si="3"/>
        <v>0</v>
      </c>
    </row>
    <row r="29" spans="1:32" ht="13.15" customHeight="1">
      <c r="A29" s="39">
        <v>740000</v>
      </c>
      <c r="B29" s="299"/>
      <c r="C29" s="38"/>
      <c r="D29" s="344"/>
      <c r="E29" s="462"/>
      <c r="F29" s="462"/>
      <c r="G29" s="462"/>
      <c r="H29" s="462"/>
      <c r="I29" s="592" cm="1">
        <f t="array" ref="I29">SUM(ROUND((D29:H29),0))</f>
        <v>0</v>
      </c>
      <c r="J29" s="650"/>
      <c r="K29" s="857"/>
      <c r="L29" s="857"/>
      <c r="M29" s="857"/>
      <c r="Z29" s="440">
        <f t="shared" si="5"/>
        <v>0</v>
      </c>
      <c r="AA29" s="440">
        <f t="shared" si="6"/>
        <v>0</v>
      </c>
      <c r="AB29" s="440">
        <f t="shared" si="7"/>
        <v>0</v>
      </c>
      <c r="AC29" s="440">
        <f t="shared" si="8"/>
        <v>0</v>
      </c>
      <c r="AD29" s="440">
        <f t="shared" si="9"/>
        <v>0</v>
      </c>
      <c r="AE29" s="440">
        <f t="shared" si="3"/>
        <v>0</v>
      </c>
    </row>
    <row r="30" spans="1:32" ht="13.15" customHeight="1">
      <c r="A30" s="453" t="s">
        <v>211</v>
      </c>
      <c r="B30" s="789" t="s">
        <v>200</v>
      </c>
      <c r="C30" s="786"/>
      <c r="D30" s="61">
        <f>D116</f>
        <v>0</v>
      </c>
      <c r="E30" s="61">
        <f>E116</f>
        <v>0</v>
      </c>
      <c r="F30" s="61">
        <f>F116</f>
        <v>0</v>
      </c>
      <c r="G30" s="61">
        <f>G116</f>
        <v>0</v>
      </c>
      <c r="H30" s="62">
        <f>H116</f>
        <v>0</v>
      </c>
      <c r="I30" s="591" cm="1">
        <f t="array" ref="I30">SUM(ROUND((D30:H30),0))</f>
        <v>0</v>
      </c>
      <c r="J30" s="649"/>
      <c r="K30" s="819"/>
      <c r="L30" s="820"/>
      <c r="M30" s="820"/>
      <c r="Z30" s="440">
        <f t="shared" si="5"/>
        <v>0</v>
      </c>
      <c r="AA30" s="440">
        <f t="shared" si="6"/>
        <v>0</v>
      </c>
      <c r="AB30" s="440">
        <f t="shared" si="7"/>
        <v>0</v>
      </c>
      <c r="AC30" s="440">
        <f t="shared" si="8"/>
        <v>0</v>
      </c>
      <c r="AD30" s="440">
        <f t="shared" si="9"/>
        <v>0</v>
      </c>
      <c r="AE30" s="440">
        <f t="shared" si="3"/>
        <v>0</v>
      </c>
    </row>
    <row r="31" spans="1:32" ht="13.15" customHeight="1">
      <c r="A31" s="320"/>
      <c r="B31" s="749" t="s">
        <v>201</v>
      </c>
      <c r="C31" s="751"/>
      <c r="D31" s="64" cm="1">
        <f t="array" ref="D31">SUM(ROUND((D28:D30),0))</f>
        <v>0</v>
      </c>
      <c r="E31" s="64" cm="1">
        <f t="array" ref="E31">SUM(ROUND((E28:E30),0))</f>
        <v>0</v>
      </c>
      <c r="F31" s="64" cm="1">
        <f t="array" ref="F31">SUM(ROUND((F28:F30),0))</f>
        <v>0</v>
      </c>
      <c r="G31" s="64" cm="1">
        <f t="array" ref="G31">SUM(ROUND((G28:G30),0))</f>
        <v>0</v>
      </c>
      <c r="H31" s="66" cm="1">
        <f t="array" ref="H31">SUM(ROUND((H28:H30),0))</f>
        <v>0</v>
      </c>
      <c r="I31" s="592" cm="1">
        <f t="array" ref="I31">SUM(ROUND((D31:H31),0))</f>
        <v>0</v>
      </c>
      <c r="J31" s="649"/>
      <c r="K31" s="819"/>
      <c r="L31" s="820"/>
      <c r="M31" s="820"/>
      <c r="Z31" s="440">
        <f t="shared" ref="Z31:AE31" si="13">SUM(Z8:Z30)</f>
        <v>0</v>
      </c>
      <c r="AA31" s="440">
        <f t="shared" si="13"/>
        <v>0</v>
      </c>
      <c r="AB31" s="440">
        <f t="shared" si="13"/>
        <v>0</v>
      </c>
      <c r="AC31" s="440">
        <f t="shared" si="13"/>
        <v>0</v>
      </c>
      <c r="AD31" s="440">
        <f t="shared" si="13"/>
        <v>0</v>
      </c>
      <c r="AE31" s="440">
        <f t="shared" si="13"/>
        <v>0</v>
      </c>
      <c r="AF31" t="s">
        <v>259</v>
      </c>
    </row>
    <row r="32" spans="1:32" ht="13.15" customHeight="1">
      <c r="A32" s="320"/>
      <c r="B32" s="563" t="s">
        <v>32</v>
      </c>
      <c r="C32" s="96"/>
      <c r="D32" s="96"/>
      <c r="E32" s="96"/>
      <c r="F32" s="96"/>
      <c r="G32" s="96"/>
      <c r="H32" s="96"/>
      <c r="I32" s="593"/>
      <c r="J32" s="649"/>
      <c r="K32" s="284"/>
      <c r="L32" s="284"/>
      <c r="M32" s="284"/>
      <c r="Z32" s="440">
        <f t="shared" ref="Z32:AE32" si="14">SUM(Z15:Z30)</f>
        <v>0</v>
      </c>
      <c r="AA32" s="440">
        <f t="shared" si="14"/>
        <v>0</v>
      </c>
      <c r="AB32" s="440">
        <f t="shared" si="14"/>
        <v>0</v>
      </c>
      <c r="AC32" s="440">
        <f t="shared" si="14"/>
        <v>0</v>
      </c>
      <c r="AD32" s="440">
        <f t="shared" si="14"/>
        <v>0</v>
      </c>
      <c r="AE32" s="440">
        <f t="shared" si="14"/>
        <v>0</v>
      </c>
      <c r="AF32" t="s">
        <v>260</v>
      </c>
    </row>
    <row r="33" spans="1:31" ht="13.15" customHeight="1">
      <c r="A33" s="152" t="s">
        <v>383</v>
      </c>
      <c r="B33" s="319"/>
      <c r="C33" s="564" t="s">
        <v>37</v>
      </c>
      <c r="D33" s="51"/>
      <c r="E33" s="51"/>
      <c r="F33" s="51"/>
      <c r="G33" s="51"/>
      <c r="H33" s="51"/>
      <c r="I33" s="590" cm="1">
        <f t="array" ref="I33">SUM(ROUND((D33:H33),0))</f>
        <v>0</v>
      </c>
      <c r="J33" s="648"/>
      <c r="K33" s="67"/>
      <c r="L33" s="57"/>
      <c r="M33" s="284"/>
      <c r="Z33" s="440"/>
      <c r="AA33" s="440"/>
      <c r="AB33" s="440"/>
      <c r="AC33" s="440"/>
      <c r="AD33" s="440"/>
      <c r="AE33" s="440"/>
    </row>
    <row r="34" spans="1:31" ht="13.15" customHeight="1">
      <c r="A34" s="152" t="s">
        <v>383</v>
      </c>
      <c r="B34" s="320"/>
      <c r="C34" s="565" t="s">
        <v>38</v>
      </c>
      <c r="D34" s="57"/>
      <c r="E34" s="57"/>
      <c r="F34" s="57"/>
      <c r="G34" s="57"/>
      <c r="H34" s="57"/>
      <c r="I34" s="591" cm="1">
        <f t="array" ref="I34">SUM(ROUND((D34:H34),0))</f>
        <v>0</v>
      </c>
      <c r="J34" s="648"/>
      <c r="K34" s="67"/>
      <c r="L34" s="57"/>
      <c r="M34" s="284"/>
      <c r="Z34" s="440">
        <f t="shared" ref="Z34:AD35" si="15">IF(AND(D28&gt;0,$A28=0),1,0)</f>
        <v>0</v>
      </c>
      <c r="AA34" s="440">
        <f t="shared" si="15"/>
        <v>0</v>
      </c>
      <c r="AB34" s="440">
        <f t="shared" si="15"/>
        <v>0</v>
      </c>
      <c r="AC34" s="440">
        <f t="shared" si="15"/>
        <v>0</v>
      </c>
      <c r="AD34" s="440">
        <f t="shared" si="15"/>
        <v>0</v>
      </c>
      <c r="AE34" s="440">
        <f>SUM(Z34:AD34)</f>
        <v>0</v>
      </c>
    </row>
    <row r="35" spans="1:31" ht="13.15" customHeight="1">
      <c r="A35" s="152" t="s">
        <v>384</v>
      </c>
      <c r="B35" s="299"/>
      <c r="C35" s="565" t="s">
        <v>39</v>
      </c>
      <c r="D35" s="462"/>
      <c r="E35" s="462"/>
      <c r="F35" s="462"/>
      <c r="G35" s="462"/>
      <c r="H35" s="462"/>
      <c r="I35" s="592" cm="1">
        <f t="array" ref="I35">SUM(ROUND((D35:H35),0))</f>
        <v>0</v>
      </c>
      <c r="J35" s="648"/>
      <c r="K35" s="67"/>
      <c r="L35" s="57"/>
      <c r="M35" s="284"/>
      <c r="Z35" s="440">
        <f t="shared" si="15"/>
        <v>0</v>
      </c>
      <c r="AA35" s="440">
        <f t="shared" si="15"/>
        <v>0</v>
      </c>
      <c r="AB35" s="440">
        <f t="shared" si="15"/>
        <v>0</v>
      </c>
      <c r="AC35" s="440">
        <f t="shared" si="15"/>
        <v>0</v>
      </c>
      <c r="AD35" s="440">
        <f t="shared" si="15"/>
        <v>0</v>
      </c>
      <c r="AE35" s="440">
        <f>SUM(Z35:AD35)</f>
        <v>0</v>
      </c>
    </row>
    <row r="36" spans="1:31" ht="13.15" customHeight="1">
      <c r="A36" s="320"/>
      <c r="B36" s="761" t="s">
        <v>52</v>
      </c>
      <c r="C36" s="762"/>
      <c r="D36" s="72" cm="1">
        <f t="array" ref="D36">SUM(ROUND((D33:D35),0))</f>
        <v>0</v>
      </c>
      <c r="E36" s="72" cm="1">
        <f t="array" ref="E36">SUM(ROUND((E33:E35),0))</f>
        <v>0</v>
      </c>
      <c r="F36" s="72" cm="1">
        <f t="array" ref="F36">SUM(ROUND((F33:F35),0))</f>
        <v>0</v>
      </c>
      <c r="G36" s="72" cm="1">
        <f t="array" ref="G36">SUM(ROUND((G33:G35),0))</f>
        <v>0</v>
      </c>
      <c r="H36" s="570" cm="1">
        <f t="array" ref="H36">SUM(ROUND((H33:H35),0))</f>
        <v>0</v>
      </c>
      <c r="I36" s="592" cm="1">
        <f t="array" ref="I36">SUM(ROUND((D36:H36),0))</f>
        <v>0</v>
      </c>
      <c r="J36" s="648"/>
      <c r="K36" s="67"/>
      <c r="L36" s="57"/>
      <c r="M36" s="284"/>
    </row>
    <row r="37" spans="1:31" ht="13.15" customHeight="1">
      <c r="A37" s="209"/>
      <c r="B37" s="49" t="s">
        <v>14</v>
      </c>
      <c r="C37" s="102"/>
      <c r="D37" s="102"/>
      <c r="E37" s="102"/>
      <c r="F37" s="102"/>
      <c r="G37" s="102"/>
      <c r="H37" s="102"/>
      <c r="I37" s="593"/>
      <c r="J37" s="864"/>
      <c r="K37" s="865"/>
      <c r="L37" s="865"/>
      <c r="M37" s="865"/>
      <c r="Z37" s="440">
        <f t="shared" ref="Z37:AD41" si="16">IF(AND(D111&gt;0,$A111=0),1,0)</f>
        <v>0</v>
      </c>
      <c r="AA37" s="440">
        <f t="shared" si="16"/>
        <v>0</v>
      </c>
      <c r="AB37" s="440">
        <f t="shared" si="16"/>
        <v>0</v>
      </c>
      <c r="AC37" s="440">
        <f t="shared" si="16"/>
        <v>0</v>
      </c>
      <c r="AD37" s="440">
        <f t="shared" si="16"/>
        <v>0</v>
      </c>
      <c r="AE37" s="440">
        <f>SUM(Z37:AD37)</f>
        <v>0</v>
      </c>
    </row>
    <row r="38" spans="1:31" ht="13.15" customHeight="1">
      <c r="A38" s="321">
        <v>722200</v>
      </c>
      <c r="B38" s="319"/>
      <c r="C38" s="564" t="s">
        <v>40</v>
      </c>
      <c r="D38" s="51"/>
      <c r="E38" s="51"/>
      <c r="F38" s="51"/>
      <c r="G38" s="51"/>
      <c r="H38" s="51"/>
      <c r="I38" s="590" cm="1">
        <f t="array" ref="I38">SUM(ROUND((D38:H38),0))</f>
        <v>0</v>
      </c>
      <c r="J38" s="865"/>
      <c r="K38" s="865"/>
      <c r="L38" s="865"/>
      <c r="M38" s="865"/>
      <c r="Z38" s="440">
        <f t="shared" si="16"/>
        <v>0</v>
      </c>
      <c r="AA38" s="440">
        <f t="shared" si="16"/>
        <v>0</v>
      </c>
      <c r="AB38" s="440">
        <f t="shared" si="16"/>
        <v>0</v>
      </c>
      <c r="AC38" s="440">
        <f t="shared" si="16"/>
        <v>0</v>
      </c>
      <c r="AD38" s="440">
        <f t="shared" si="16"/>
        <v>0</v>
      </c>
      <c r="AE38" s="440">
        <f>SUM(Z38:AD38)</f>
        <v>0</v>
      </c>
    </row>
    <row r="39" spans="1:31" ht="13.15" customHeight="1">
      <c r="A39" s="321">
        <v>722200</v>
      </c>
      <c r="B39" s="320"/>
      <c r="C39" s="566" t="s">
        <v>41</v>
      </c>
      <c r="D39" s="57"/>
      <c r="E39" s="57"/>
      <c r="F39" s="57"/>
      <c r="G39" s="57"/>
      <c r="H39" s="57"/>
      <c r="I39" s="591" cm="1">
        <f t="array" ref="I39">SUM(ROUND((D39:H39),0))</f>
        <v>0</v>
      </c>
      <c r="J39" s="865"/>
      <c r="K39" s="865"/>
      <c r="L39" s="865"/>
      <c r="M39" s="865"/>
      <c r="Z39" s="440">
        <f t="shared" si="16"/>
        <v>0</v>
      </c>
      <c r="AA39" s="440">
        <f t="shared" si="16"/>
        <v>0</v>
      </c>
      <c r="AB39" s="440">
        <f t="shared" si="16"/>
        <v>0</v>
      </c>
      <c r="AC39" s="440">
        <f t="shared" si="16"/>
        <v>0</v>
      </c>
      <c r="AD39" s="440">
        <f t="shared" si="16"/>
        <v>0</v>
      </c>
      <c r="AE39" s="440">
        <f>SUM(Z39:AD39)</f>
        <v>0</v>
      </c>
    </row>
    <row r="40" spans="1:31" ht="13.15" customHeight="1">
      <c r="A40" s="321">
        <v>722200</v>
      </c>
      <c r="B40" s="320"/>
      <c r="C40" s="565" t="s">
        <v>42</v>
      </c>
      <c r="D40" s="57"/>
      <c r="E40" s="57"/>
      <c r="F40" s="57"/>
      <c r="G40" s="57"/>
      <c r="H40" s="57"/>
      <c r="I40" s="591" cm="1">
        <f t="array" ref="I40">SUM(ROUND((D40:H40),0))</f>
        <v>0</v>
      </c>
      <c r="J40" s="651"/>
      <c r="K40" s="652"/>
      <c r="L40" s="652"/>
      <c r="M40" s="652"/>
      <c r="Z40" s="440">
        <f t="shared" si="16"/>
        <v>0</v>
      </c>
      <c r="AA40" s="440">
        <f t="shared" si="16"/>
        <v>0</v>
      </c>
      <c r="AB40" s="440">
        <f t="shared" si="16"/>
        <v>0</v>
      </c>
      <c r="AC40" s="440">
        <f t="shared" si="16"/>
        <v>0</v>
      </c>
      <c r="AD40" s="440">
        <f t="shared" si="16"/>
        <v>0</v>
      </c>
      <c r="AE40" s="440">
        <f>SUM(Z40:AD40)</f>
        <v>0</v>
      </c>
    </row>
    <row r="41" spans="1:31" ht="13.15" customHeight="1">
      <c r="A41" s="321">
        <v>722200</v>
      </c>
      <c r="B41" s="299"/>
      <c r="C41" s="38" t="s">
        <v>23</v>
      </c>
      <c r="D41" s="344"/>
      <c r="E41" s="462"/>
      <c r="F41" s="462"/>
      <c r="G41" s="462"/>
      <c r="H41" s="462"/>
      <c r="I41" s="592" cm="1">
        <f t="array" ref="I41">SUM(ROUND((D41:H41),0))</f>
        <v>0</v>
      </c>
      <c r="J41" s="817"/>
      <c r="K41" s="818"/>
      <c r="L41" s="818"/>
      <c r="M41" s="818"/>
      <c r="Z41" s="440">
        <f t="shared" si="16"/>
        <v>0</v>
      </c>
      <c r="AA41" s="440">
        <f t="shared" si="16"/>
        <v>0</v>
      </c>
      <c r="AB41" s="440">
        <f t="shared" si="16"/>
        <v>0</v>
      </c>
      <c r="AC41" s="440">
        <f t="shared" si="16"/>
        <v>0</v>
      </c>
      <c r="AD41" s="440">
        <f t="shared" si="16"/>
        <v>0</v>
      </c>
      <c r="AE41" s="440">
        <f>IF(AND(I115&gt;0,$A115=0),1,0)</f>
        <v>0</v>
      </c>
    </row>
    <row r="42" spans="1:31" ht="13.15" customHeight="1">
      <c r="A42" s="320"/>
      <c r="B42" s="761" t="s">
        <v>50</v>
      </c>
      <c r="C42" s="762"/>
      <c r="D42" s="64" cm="1">
        <f t="array" ref="D42">SUM(ROUND((D38:D41),0))</f>
        <v>0</v>
      </c>
      <c r="E42" s="64" cm="1">
        <f t="array" ref="E42">SUM(ROUND((E38:E41),0))</f>
        <v>0</v>
      </c>
      <c r="F42" s="64" cm="1">
        <f t="array" ref="F42">SUM(ROUND((F38:F41),0))</f>
        <v>0</v>
      </c>
      <c r="G42" s="64" cm="1">
        <f t="array" ref="G42">SUM(ROUND((G38:G41),0))</f>
        <v>0</v>
      </c>
      <c r="H42" s="66" cm="1">
        <f t="array" ref="H42">SUM(ROUND((H38:H41),0))</f>
        <v>0</v>
      </c>
      <c r="I42" s="592" cm="1">
        <f t="array" ref="I42">SUM(ROUND((D42:H42),0))</f>
        <v>0</v>
      </c>
      <c r="J42" s="648"/>
      <c r="K42" s="67"/>
      <c r="L42" s="57"/>
      <c r="M42" s="284"/>
      <c r="Z42" s="440">
        <f t="shared" ref="Z42:AE42" si="17">SUM(Z37:Z41)</f>
        <v>0</v>
      </c>
      <c r="AA42" s="440">
        <f t="shared" si="17"/>
        <v>0</v>
      </c>
      <c r="AB42" s="440">
        <f t="shared" si="17"/>
        <v>0</v>
      </c>
      <c r="AC42" s="440">
        <f t="shared" si="17"/>
        <v>0</v>
      </c>
      <c r="AD42" s="440">
        <f t="shared" si="17"/>
        <v>0</v>
      </c>
      <c r="AE42" s="440">
        <f t="shared" si="17"/>
        <v>0</v>
      </c>
    </row>
    <row r="43" spans="1:31" ht="13.15" customHeight="1">
      <c r="A43" s="320"/>
      <c r="B43" s="49" t="s">
        <v>251</v>
      </c>
      <c r="C43" s="102"/>
      <c r="D43" s="102"/>
      <c r="E43" s="102"/>
      <c r="F43" s="102"/>
      <c r="G43" s="102"/>
      <c r="H43" s="102"/>
      <c r="I43" s="593"/>
      <c r="J43" s="649"/>
      <c r="K43" s="284"/>
      <c r="L43" s="284"/>
      <c r="M43" s="284"/>
    </row>
    <row r="44" spans="1:31" ht="13.15" customHeight="1">
      <c r="A44" s="321">
        <v>711200</v>
      </c>
      <c r="B44" s="319"/>
      <c r="C44" s="37" t="s">
        <v>43</v>
      </c>
      <c r="D44" s="202"/>
      <c r="E44" s="51"/>
      <c r="F44" s="51"/>
      <c r="G44" s="51"/>
      <c r="H44" s="51"/>
      <c r="I44" s="590" cm="1">
        <f t="array" ref="I44">SUM(ROUND((D44:H44),0))</f>
        <v>0</v>
      </c>
      <c r="J44" s="648"/>
      <c r="K44" s="67"/>
      <c r="L44" s="57"/>
      <c r="M44" s="284"/>
    </row>
    <row r="45" spans="1:31" ht="13.15" customHeight="1">
      <c r="A45" s="321">
        <v>717000</v>
      </c>
      <c r="B45" s="320"/>
      <c r="C45" s="38" t="s">
        <v>375</v>
      </c>
      <c r="D45" s="203"/>
      <c r="E45" s="57"/>
      <c r="F45" s="57"/>
      <c r="G45" s="57"/>
      <c r="H45" s="57"/>
      <c r="I45" s="591" cm="1">
        <f t="array" ref="I45">SUM(ROUND((D45:H45),0))</f>
        <v>0</v>
      </c>
      <c r="J45" s="648"/>
      <c r="K45" s="67"/>
      <c r="L45" s="57"/>
      <c r="M45" s="284"/>
      <c r="Z45" s="440">
        <f t="shared" ref="Z45:Z53" si="18">IF(AND(D119&gt;0,$A119=0),1,0)</f>
        <v>0</v>
      </c>
      <c r="AA45" s="440">
        <f t="shared" ref="AA45:AA53" si="19">IF(AND(E119&gt;0,$A119=0),1,0)</f>
        <v>0</v>
      </c>
      <c r="AB45" s="440">
        <f t="shared" ref="AB45:AB53" si="20">IF(AND(F119&gt;0,$A119=0),1,0)</f>
        <v>0</v>
      </c>
      <c r="AC45" s="440">
        <f t="shared" ref="AC45:AC53" si="21">IF(AND(G119&gt;0,$A119=0),1,0)</f>
        <v>0</v>
      </c>
      <c r="AD45" s="440">
        <f t="shared" ref="AD45:AD53" si="22">IF(AND(H119&gt;0,$A119=0),1,0)</f>
        <v>0</v>
      </c>
      <c r="AE45" s="440">
        <f t="shared" ref="AE45:AE53" si="23">SUM(Z45:AD45)</f>
        <v>0</v>
      </c>
    </row>
    <row r="46" spans="1:31" ht="13.15" customHeight="1">
      <c r="A46" s="321">
        <v>717200</v>
      </c>
      <c r="B46" s="320"/>
      <c r="C46" s="38" t="s">
        <v>376</v>
      </c>
      <c r="D46" s="203"/>
      <c r="E46" s="57"/>
      <c r="F46" s="57"/>
      <c r="G46" s="57"/>
      <c r="H46" s="57"/>
      <c r="I46" s="591" cm="1">
        <f t="array" ref="I46">SUM(ROUND((D46:H46),0))</f>
        <v>0</v>
      </c>
      <c r="J46" s="648"/>
      <c r="K46" s="67"/>
      <c r="L46" s="57"/>
      <c r="M46" s="284"/>
      <c r="Z46" s="440">
        <f t="shared" si="18"/>
        <v>0</v>
      </c>
      <c r="AA46" s="440">
        <f t="shared" si="19"/>
        <v>0</v>
      </c>
      <c r="AB46" s="440">
        <f t="shared" si="20"/>
        <v>0</v>
      </c>
      <c r="AC46" s="440">
        <f t="shared" si="21"/>
        <v>0</v>
      </c>
      <c r="AD46" s="440">
        <f t="shared" si="22"/>
        <v>0</v>
      </c>
      <c r="AE46" s="440">
        <f t="shared" si="23"/>
        <v>0</v>
      </c>
    </row>
    <row r="47" spans="1:31" ht="13.15" customHeight="1">
      <c r="A47" s="321" t="s">
        <v>385</v>
      </c>
      <c r="B47" s="320"/>
      <c r="C47" s="38" t="s">
        <v>44</v>
      </c>
      <c r="D47" s="203"/>
      <c r="E47" s="57"/>
      <c r="F47" s="57"/>
      <c r="G47" s="57"/>
      <c r="H47" s="57"/>
      <c r="I47" s="591" cm="1">
        <f t="array" ref="I47">SUM(ROUND((D47:H47),0))</f>
        <v>0</v>
      </c>
      <c r="J47" s="648"/>
      <c r="K47" s="67"/>
      <c r="L47" s="57"/>
      <c r="M47" s="284"/>
      <c r="Z47" s="440">
        <f t="shared" si="18"/>
        <v>0</v>
      </c>
      <c r="AA47" s="440">
        <f t="shared" si="19"/>
        <v>0</v>
      </c>
      <c r="AB47" s="440">
        <f t="shared" si="20"/>
        <v>0</v>
      </c>
      <c r="AC47" s="440">
        <f t="shared" si="21"/>
        <v>0</v>
      </c>
      <c r="AD47" s="440">
        <f t="shared" si="22"/>
        <v>0</v>
      </c>
      <c r="AE47" s="440">
        <f t="shared" si="23"/>
        <v>0</v>
      </c>
    </row>
    <row r="48" spans="1:31" ht="13.15" customHeight="1">
      <c r="A48" s="321">
        <v>730000</v>
      </c>
      <c r="B48" s="320"/>
      <c r="C48" s="615" t="s">
        <v>206</v>
      </c>
      <c r="D48" s="134">
        <f>D161</f>
        <v>0</v>
      </c>
      <c r="E48" s="134">
        <f>E161</f>
        <v>0</v>
      </c>
      <c r="F48" s="134">
        <f>F161</f>
        <v>0</v>
      </c>
      <c r="G48" s="134">
        <f>G161</f>
        <v>0</v>
      </c>
      <c r="H48" s="168">
        <f>H161</f>
        <v>0</v>
      </c>
      <c r="I48" s="616" cm="1">
        <f t="array" ref="I48">SUM(ROUND((D48:H48),0))</f>
        <v>0</v>
      </c>
      <c r="J48" s="648"/>
      <c r="K48" s="653"/>
      <c r="L48" s="57"/>
      <c r="M48" s="284"/>
      <c r="Z48" s="440">
        <f t="shared" si="18"/>
        <v>0</v>
      </c>
      <c r="AA48" s="440">
        <f t="shared" si="19"/>
        <v>0</v>
      </c>
      <c r="AB48" s="440">
        <f t="shared" si="20"/>
        <v>0</v>
      </c>
      <c r="AC48" s="440">
        <f t="shared" si="21"/>
        <v>0</v>
      </c>
      <c r="AD48" s="440">
        <f t="shared" si="22"/>
        <v>0</v>
      </c>
      <c r="AE48" s="440">
        <f t="shared" si="23"/>
        <v>0</v>
      </c>
    </row>
    <row r="49" spans="1:31" ht="13.15" customHeight="1">
      <c r="A49" s="321" t="s">
        <v>386</v>
      </c>
      <c r="B49" s="320"/>
      <c r="C49" s="38" t="s">
        <v>323</v>
      </c>
      <c r="D49" s="203"/>
      <c r="E49" s="57"/>
      <c r="F49" s="57"/>
      <c r="G49" s="57"/>
      <c r="H49" s="57"/>
      <c r="I49" s="591" cm="1">
        <f t="array" ref="I49">SUM(ROUND((D49:H49),0))</f>
        <v>0</v>
      </c>
      <c r="J49" s="333" t="s">
        <v>322</v>
      </c>
      <c r="K49" s="334"/>
      <c r="L49" s="333"/>
      <c r="M49" s="335"/>
      <c r="N49" s="335"/>
      <c r="Z49" s="440">
        <f t="shared" si="18"/>
        <v>0</v>
      </c>
      <c r="AA49" s="440">
        <f t="shared" si="19"/>
        <v>0</v>
      </c>
      <c r="AB49" s="440">
        <f t="shared" si="20"/>
        <v>0</v>
      </c>
      <c r="AC49" s="440">
        <f t="shared" si="21"/>
        <v>0</v>
      </c>
      <c r="AD49" s="440">
        <f t="shared" si="22"/>
        <v>0</v>
      </c>
      <c r="AE49" s="440">
        <f t="shared" si="23"/>
        <v>0</v>
      </c>
    </row>
    <row r="50" spans="1:31" ht="13.15" customHeight="1">
      <c r="A50" s="321"/>
      <c r="B50" s="310"/>
      <c r="C50" s="405"/>
      <c r="D50" s="581"/>
      <c r="E50" s="582"/>
      <c r="F50" s="582"/>
      <c r="G50" s="582"/>
      <c r="H50" s="582"/>
      <c r="I50" s="592" cm="1">
        <f t="array" ref="I50">SUM(ROUND((D50:H50),0))</f>
        <v>0</v>
      </c>
      <c r="J50" s="654"/>
      <c r="K50" s="284"/>
      <c r="L50" s="654"/>
      <c r="M50" s="655"/>
      <c r="N50" s="510"/>
      <c r="Z50" s="440">
        <f t="shared" si="18"/>
        <v>0</v>
      </c>
      <c r="AA50" s="440">
        <f t="shared" si="19"/>
        <v>0</v>
      </c>
      <c r="AB50" s="440">
        <f t="shared" si="20"/>
        <v>0</v>
      </c>
      <c r="AC50" s="440">
        <f t="shared" si="21"/>
        <v>0</v>
      </c>
      <c r="AD50" s="440">
        <f t="shared" si="22"/>
        <v>0</v>
      </c>
      <c r="AE50" s="440">
        <f t="shared" si="23"/>
        <v>0</v>
      </c>
    </row>
    <row r="51" spans="1:31" ht="13.15" customHeight="1">
      <c r="A51" s="453" t="s">
        <v>211</v>
      </c>
      <c r="B51" s="467"/>
      <c r="C51" s="38" t="s">
        <v>176</v>
      </c>
      <c r="D51" s="313">
        <f>D128</f>
        <v>0</v>
      </c>
      <c r="E51" s="313">
        <f>E128</f>
        <v>0</v>
      </c>
      <c r="F51" s="313">
        <f>F128</f>
        <v>0</v>
      </c>
      <c r="G51" s="313">
        <f>G128</f>
        <v>0</v>
      </c>
      <c r="H51" s="182">
        <f>H128</f>
        <v>0</v>
      </c>
      <c r="I51" s="616" cm="1">
        <f t="array" ref="I51">SUM(ROUND((D51:H51),0))</f>
        <v>0</v>
      </c>
      <c r="J51" s="654"/>
      <c r="K51" s="284"/>
      <c r="L51" s="654"/>
      <c r="M51" s="655"/>
      <c r="N51" s="510"/>
      <c r="Z51" s="440">
        <f t="shared" si="18"/>
        <v>0</v>
      </c>
      <c r="AA51" s="440">
        <f t="shared" si="19"/>
        <v>0</v>
      </c>
      <c r="AB51" s="440">
        <f t="shared" si="20"/>
        <v>0</v>
      </c>
      <c r="AC51" s="440">
        <f t="shared" si="21"/>
        <v>0</v>
      </c>
      <c r="AD51" s="440">
        <f t="shared" si="22"/>
        <v>0</v>
      </c>
      <c r="AE51" s="440">
        <f t="shared" si="23"/>
        <v>0</v>
      </c>
    </row>
    <row r="52" spans="1:31" ht="13.15" customHeight="1" thickBot="1">
      <c r="A52" s="320"/>
      <c r="B52" s="773" t="s">
        <v>51</v>
      </c>
      <c r="C52" s="774"/>
      <c r="D52" s="280" cm="1">
        <f t="array" ref="D52">SUM(ROUND((D44:D51),0))</f>
        <v>0</v>
      </c>
      <c r="E52" s="280" cm="1">
        <f t="array" ref="E52">SUM(ROUND((E44:E51),0))</f>
        <v>0</v>
      </c>
      <c r="F52" s="280" cm="1">
        <f t="array" ref="F52">SUM(ROUND((F44:F51),0))</f>
        <v>0</v>
      </c>
      <c r="G52" s="280" cm="1">
        <f t="array" ref="G52">SUM(ROUND((G44:G51),0))</f>
        <v>0</v>
      </c>
      <c r="H52" s="573" cm="1">
        <f t="array" ref="H52">SUM(ROUND((H44:H51),0))</f>
        <v>0</v>
      </c>
      <c r="I52" s="594" cm="1">
        <f t="array" ref="I52">SUM(ROUND((D52:H52),0))</f>
        <v>0</v>
      </c>
      <c r="J52" s="654"/>
      <c r="K52" s="284"/>
      <c r="L52" s="654"/>
      <c r="M52" s="655"/>
      <c r="N52" s="510"/>
      <c r="Z52" s="440">
        <f t="shared" si="18"/>
        <v>0</v>
      </c>
      <c r="AA52" s="440">
        <f t="shared" si="19"/>
        <v>0</v>
      </c>
      <c r="AB52" s="440">
        <f t="shared" si="20"/>
        <v>0</v>
      </c>
      <c r="AC52" s="440">
        <f t="shared" si="21"/>
        <v>0</v>
      </c>
      <c r="AD52" s="440">
        <f t="shared" si="22"/>
        <v>0</v>
      </c>
      <c r="AE52" s="440">
        <f t="shared" si="23"/>
        <v>0</v>
      </c>
    </row>
    <row r="53" spans="1:31" ht="13.15" customHeight="1">
      <c r="A53" s="320"/>
      <c r="B53" s="806" t="s">
        <v>16</v>
      </c>
      <c r="C53" s="807"/>
      <c r="D53" s="61">
        <f>D52+D42+D31+D26+D36</f>
        <v>0</v>
      </c>
      <c r="E53" s="61">
        <f>E52+E42+E31+E26+E36</f>
        <v>0</v>
      </c>
      <c r="F53" s="61">
        <f>F52+F42+F31+F26+F36</f>
        <v>0</v>
      </c>
      <c r="G53" s="61">
        <f>G52+G42+G31+G26+G36</f>
        <v>0</v>
      </c>
      <c r="H53" s="62">
        <f>H52+H42+H31+H26+H36</f>
        <v>0</v>
      </c>
      <c r="I53" s="591" cm="1">
        <f t="array" ref="I53">SUM(ROUND((D53:H53),0))</f>
        <v>0</v>
      </c>
      <c r="J53" s="648"/>
      <c r="K53" s="67"/>
      <c r="L53" s="57"/>
      <c r="M53" s="284"/>
      <c r="Z53" s="440">
        <f t="shared" si="18"/>
        <v>0</v>
      </c>
      <c r="AA53" s="440">
        <f t="shared" si="19"/>
        <v>0</v>
      </c>
      <c r="AB53" s="440">
        <f t="shared" si="20"/>
        <v>0</v>
      </c>
      <c r="AC53" s="440">
        <f t="shared" si="21"/>
        <v>0</v>
      </c>
      <c r="AD53" s="440">
        <f t="shared" si="22"/>
        <v>0</v>
      </c>
      <c r="AE53" s="440">
        <f t="shared" si="23"/>
        <v>0</v>
      </c>
    </row>
    <row r="54" spans="1:31" ht="13.15" customHeight="1" thickBot="1">
      <c r="A54" s="320"/>
      <c r="B54" s="5"/>
      <c r="C54" s="508" t="s">
        <v>373</v>
      </c>
      <c r="D54" s="61">
        <f>ROUND(D91*D69,0)</f>
        <v>0</v>
      </c>
      <c r="E54" s="61">
        <f t="shared" ref="E54:H54" si="24">ROUND(E91*E69,0)</f>
        <v>0</v>
      </c>
      <c r="F54" s="61">
        <f t="shared" si="24"/>
        <v>0</v>
      </c>
      <c r="G54" s="61">
        <f t="shared" si="24"/>
        <v>0</v>
      </c>
      <c r="H54" s="61">
        <f t="shared" si="24"/>
        <v>0</v>
      </c>
      <c r="I54" s="591" cm="1">
        <f t="array" ref="I54">SUM(ROUND((D54:H54),0))</f>
        <v>0</v>
      </c>
      <c r="J54" s="648"/>
      <c r="K54" s="67"/>
      <c r="L54" s="57"/>
      <c r="M54" s="284"/>
      <c r="Z54" s="440">
        <f t="shared" ref="Z54:AE54" si="25">SUM(Z45:Z53)</f>
        <v>0</v>
      </c>
      <c r="AA54" s="440">
        <f t="shared" si="25"/>
        <v>0</v>
      </c>
      <c r="AB54" s="440">
        <f t="shared" si="25"/>
        <v>0</v>
      </c>
      <c r="AC54" s="440">
        <f t="shared" si="25"/>
        <v>0</v>
      </c>
      <c r="AD54" s="440">
        <f t="shared" si="25"/>
        <v>0</v>
      </c>
      <c r="AE54" s="440">
        <f t="shared" si="25"/>
        <v>0</v>
      </c>
    </row>
    <row r="55" spans="1:31" ht="13.15" customHeight="1" thickBot="1">
      <c r="A55" s="138"/>
      <c r="B55" s="834" t="s">
        <v>53</v>
      </c>
      <c r="C55" s="835"/>
      <c r="D55" s="470">
        <f>D54+D53</f>
        <v>0</v>
      </c>
      <c r="E55" s="470">
        <f>E54+E53</f>
        <v>0</v>
      </c>
      <c r="F55" s="470">
        <f>F54+F53</f>
        <v>0</v>
      </c>
      <c r="G55" s="470">
        <f>G54+G53</f>
        <v>0</v>
      </c>
      <c r="H55" s="617">
        <f>H54+H53</f>
        <v>0</v>
      </c>
      <c r="I55" s="618" cm="1">
        <f t="array" ref="I55">SUM(ROUND((D55:H55),0))</f>
        <v>0</v>
      </c>
      <c r="J55" s="648"/>
      <c r="K55" s="67"/>
      <c r="L55" s="57"/>
      <c r="M55" s="284"/>
    </row>
    <row r="56" spans="1:31" ht="13.15" customHeight="1">
      <c r="A56" s="320"/>
      <c r="B56" s="768" t="s">
        <v>314</v>
      </c>
      <c r="C56" s="769"/>
      <c r="D56" s="557">
        <f>IF(D54=0,0,D62-D54)</f>
        <v>0</v>
      </c>
      <c r="E56" s="557">
        <f>IF(E54=0,0,E62-E54)</f>
        <v>0</v>
      </c>
      <c r="F56" s="557">
        <f>IF(F54=0,0,F62-F54)</f>
        <v>0</v>
      </c>
      <c r="G56" s="557">
        <f>IF(G54=0,0,G62-G54)</f>
        <v>0</v>
      </c>
      <c r="H56" s="571">
        <f>IF(H54=0,0,H62-H54)</f>
        <v>0</v>
      </c>
      <c r="I56" s="591" cm="1">
        <f t="array" ref="I56">SUM(ROUND((D56:H56),0))</f>
        <v>0</v>
      </c>
      <c r="J56" s="648"/>
      <c r="K56" s="67"/>
      <c r="L56" s="57"/>
      <c r="M56" s="284"/>
    </row>
    <row r="57" spans="1:31" ht="13.15" customHeight="1">
      <c r="A57" s="39"/>
      <c r="B57" s="794"/>
      <c r="C57" s="13" t="s">
        <v>214</v>
      </c>
      <c r="D57" s="421"/>
      <c r="E57" s="421"/>
      <c r="F57" s="421"/>
      <c r="G57" s="421"/>
      <c r="H57" s="572"/>
      <c r="I57" s="591" cm="1">
        <f t="array" ref="I57">SUM(ROUND((D57:H57),0))</f>
        <v>0</v>
      </c>
      <c r="J57" s="825" t="s">
        <v>313</v>
      </c>
      <c r="K57" s="826"/>
      <c r="L57" s="826"/>
      <c r="M57" s="826"/>
    </row>
    <row r="58" spans="1:31" ht="13.15" customHeight="1">
      <c r="A58" s="39"/>
      <c r="B58" s="794"/>
      <c r="C58" s="337" t="s">
        <v>311</v>
      </c>
      <c r="D58" s="421"/>
      <c r="E58" s="421"/>
      <c r="F58" s="421"/>
      <c r="G58" s="421"/>
      <c r="H58" s="572"/>
      <c r="I58" s="591" cm="1">
        <f t="array" ref="I58">SUM(ROUND((D58:H58),0))</f>
        <v>0</v>
      </c>
      <c r="J58" s="826"/>
      <c r="K58" s="826"/>
      <c r="L58" s="826"/>
      <c r="M58" s="826"/>
    </row>
    <row r="59" spans="1:31" ht="13.15" customHeight="1">
      <c r="A59" s="39"/>
      <c r="B59" s="794"/>
      <c r="C59" s="13" t="s">
        <v>215</v>
      </c>
      <c r="D59" s="421"/>
      <c r="E59" s="421"/>
      <c r="F59" s="421"/>
      <c r="G59" s="421"/>
      <c r="H59" s="572"/>
      <c r="I59" s="591" cm="1">
        <f t="array" ref="I59">SUM(ROUND((D59:H59),0))</f>
        <v>0</v>
      </c>
      <c r="J59" s="826"/>
      <c r="K59" s="826"/>
      <c r="L59" s="826"/>
      <c r="M59" s="826"/>
    </row>
    <row r="60" spans="1:31" ht="13.15" customHeight="1">
      <c r="A60" s="39"/>
      <c r="B60" s="794"/>
      <c r="C60" s="337" t="s">
        <v>312</v>
      </c>
      <c r="D60" s="421"/>
      <c r="E60" s="421"/>
      <c r="F60" s="421"/>
      <c r="G60" s="421"/>
      <c r="H60" s="572"/>
      <c r="I60" s="592" cm="1">
        <f t="array" ref="I60">SUM(ROUND((D60:H60),0))</f>
        <v>0</v>
      </c>
      <c r="J60" s="826"/>
      <c r="K60" s="826"/>
      <c r="L60" s="826"/>
      <c r="M60" s="826"/>
    </row>
    <row r="61" spans="1:31" ht="17.5">
      <c r="A61" s="320"/>
      <c r="B61" s="794"/>
      <c r="C61" s="420" t="s">
        <v>217</v>
      </c>
      <c r="D61" s="352">
        <f t="shared" ref="D61:H61" si="26">SUM(D57:D60)</f>
        <v>0</v>
      </c>
      <c r="E61" s="352">
        <f t="shared" si="26"/>
        <v>0</v>
      </c>
      <c r="F61" s="352">
        <f t="shared" si="26"/>
        <v>0</v>
      </c>
      <c r="G61" s="352">
        <f t="shared" si="26"/>
        <v>0</v>
      </c>
      <c r="H61" s="352">
        <f t="shared" si="26"/>
        <v>0</v>
      </c>
      <c r="I61" s="595" cm="1">
        <f t="array" ref="I61">SUM(ROUND((I57:I60),0))</f>
        <v>0</v>
      </c>
      <c r="J61" s="862"/>
      <c r="K61" s="863"/>
      <c r="L61" s="863"/>
      <c r="M61" s="284"/>
    </row>
    <row r="62" spans="1:31" ht="13.15" customHeight="1" thickBot="1">
      <c r="A62" s="321">
        <v>760300</v>
      </c>
      <c r="B62" s="795"/>
      <c r="C62" s="574" t="s">
        <v>317</v>
      </c>
      <c r="D62" s="280">
        <f>ROUND(D91*D70,0)</f>
        <v>0</v>
      </c>
      <c r="E62" s="280">
        <f>ROUND(E91*E70,0)</f>
        <v>0</v>
      </c>
      <c r="F62" s="280">
        <f>ROUND(F91*F70,0)</f>
        <v>0</v>
      </c>
      <c r="G62" s="280">
        <f>ROUND(G91*G70,0)</f>
        <v>0</v>
      </c>
      <c r="H62" s="280">
        <f>ROUND(H91*H70,0)</f>
        <v>0</v>
      </c>
      <c r="I62" s="596" cm="1">
        <f t="array" ref="I62">SUM(ROUND((D62:H62),0))</f>
        <v>0</v>
      </c>
      <c r="J62" s="648"/>
      <c r="K62" s="67"/>
      <c r="L62" s="57"/>
      <c r="M62" s="284"/>
    </row>
    <row r="63" spans="1:31" ht="13.15" customHeight="1" thickBot="1">
      <c r="A63" s="138"/>
      <c r="B63" s="787" t="s">
        <v>31</v>
      </c>
      <c r="C63" s="788"/>
      <c r="D63" s="470">
        <f>ROUND(D53+D62,0)</f>
        <v>0</v>
      </c>
      <c r="E63" s="470">
        <f t="shared" ref="E63:H63" si="27">ROUND(E53+E62,0)</f>
        <v>0</v>
      </c>
      <c r="F63" s="470">
        <f t="shared" si="27"/>
        <v>0</v>
      </c>
      <c r="G63" s="470">
        <f t="shared" si="27"/>
        <v>0</v>
      </c>
      <c r="H63" s="470">
        <f t="shared" si="27"/>
        <v>0</v>
      </c>
      <c r="I63" s="621" cm="1">
        <f t="array" ref="I63">SUM(ROUND((D63:H63),0))</f>
        <v>0</v>
      </c>
      <c r="J63" s="648"/>
      <c r="K63" s="67"/>
      <c r="L63" s="67"/>
      <c r="M63" s="284"/>
    </row>
    <row r="64" spans="1:31" ht="13.15" customHeight="1">
      <c r="A64" s="320"/>
      <c r="B64" s="619"/>
      <c r="C64" s="227"/>
      <c r="D64" s="227"/>
      <c r="E64" s="227"/>
      <c r="F64" s="227"/>
      <c r="G64" s="227"/>
      <c r="H64" s="227"/>
      <c r="I64" s="620"/>
      <c r="J64" s="656"/>
      <c r="K64" s="284"/>
      <c r="L64" s="284"/>
      <c r="M64" s="284"/>
    </row>
    <row r="65" spans="1:15" ht="13.15" customHeight="1">
      <c r="A65" s="320"/>
      <c r="B65" s="101"/>
      <c r="C65" s="102"/>
      <c r="D65" s="102"/>
      <c r="E65" s="102"/>
      <c r="F65" s="102"/>
      <c r="G65" s="102"/>
      <c r="H65" s="102"/>
      <c r="I65" s="597"/>
      <c r="J65" s="656"/>
      <c r="K65" s="284"/>
      <c r="L65" s="284"/>
      <c r="M65" s="284"/>
      <c r="O65" s="324"/>
    </row>
    <row r="66" spans="1:15" ht="13.15" customHeight="1">
      <c r="A66" s="320"/>
      <c r="B66" s="47" t="s">
        <v>33</v>
      </c>
      <c r="C66" s="102"/>
      <c r="D66" s="518" t="s">
        <v>337</v>
      </c>
      <c r="E66" s="102"/>
      <c r="F66" s="102"/>
      <c r="G66" s="102"/>
      <c r="H66" s="102"/>
      <c r="I66" s="597"/>
      <c r="J66" s="656"/>
      <c r="K66" s="284"/>
      <c r="L66" s="284"/>
      <c r="M66" s="417"/>
      <c r="N66" s="417"/>
      <c r="O66" s="2"/>
    </row>
    <row r="67" spans="1:15" ht="13.15" customHeight="1">
      <c r="A67" s="320"/>
      <c r="B67" s="771" t="s">
        <v>331</v>
      </c>
      <c r="C67" s="772"/>
      <c r="D67" s="111">
        <v>0.438</v>
      </c>
      <c r="E67" s="111">
        <v>0.438</v>
      </c>
      <c r="F67" s="111">
        <v>0.438</v>
      </c>
      <c r="G67" s="111">
        <v>0.438</v>
      </c>
      <c r="H67" s="111">
        <v>0.438</v>
      </c>
      <c r="I67" s="589"/>
      <c r="J67" s="657"/>
      <c r="K67" s="658"/>
      <c r="L67" s="284"/>
      <c r="M67" s="416"/>
      <c r="N67" s="284"/>
      <c r="O67" s="284"/>
    </row>
    <row r="68" spans="1:15" ht="13.15" customHeight="1">
      <c r="A68" s="320"/>
      <c r="B68" s="785" t="s">
        <v>332</v>
      </c>
      <c r="C68" s="786"/>
      <c r="D68" s="112">
        <v>8.1000000000000003E-2</v>
      </c>
      <c r="E68" s="112">
        <v>8.1000000000000003E-2</v>
      </c>
      <c r="F68" s="112">
        <v>8.1000000000000003E-2</v>
      </c>
      <c r="G68" s="112">
        <v>8.1000000000000003E-2</v>
      </c>
      <c r="H68" s="112">
        <v>8.1000000000000003E-2</v>
      </c>
      <c r="I68" s="593"/>
      <c r="J68" s="659"/>
      <c r="K68" s="658"/>
      <c r="L68" s="284"/>
      <c r="M68" s="416"/>
      <c r="N68" s="284"/>
    </row>
    <row r="69" spans="1:15" ht="13.15" customHeight="1">
      <c r="A69" s="320"/>
      <c r="B69" s="785" t="s">
        <v>315</v>
      </c>
      <c r="C69" s="786"/>
      <c r="D69" s="112">
        <v>0.63900000000000001</v>
      </c>
      <c r="E69" s="110">
        <f t="shared" ref="E69:H70" si="28">D69</f>
        <v>0.63900000000000001</v>
      </c>
      <c r="F69" s="112">
        <f t="shared" si="28"/>
        <v>0.63900000000000001</v>
      </c>
      <c r="G69" s="112">
        <f t="shared" si="28"/>
        <v>0.63900000000000001</v>
      </c>
      <c r="H69" s="112">
        <f t="shared" si="28"/>
        <v>0.63900000000000001</v>
      </c>
      <c r="I69" s="593"/>
      <c r="J69" s="659"/>
      <c r="K69" s="658"/>
      <c r="L69" s="284"/>
      <c r="M69" s="416"/>
      <c r="N69" s="284"/>
    </row>
    <row r="70" spans="1:15" ht="13.15" customHeight="1">
      <c r="A70" s="299"/>
      <c r="B70" s="759" t="s">
        <v>316</v>
      </c>
      <c r="C70" s="760"/>
      <c r="D70" s="113">
        <v>0.63900000000000001</v>
      </c>
      <c r="E70" s="116">
        <f>D70</f>
        <v>0.63900000000000001</v>
      </c>
      <c r="F70" s="116">
        <f t="shared" si="28"/>
        <v>0.63900000000000001</v>
      </c>
      <c r="G70" s="116">
        <f t="shared" si="28"/>
        <v>0.63900000000000001</v>
      </c>
      <c r="H70" s="116">
        <f t="shared" si="28"/>
        <v>0.63900000000000001</v>
      </c>
      <c r="I70" s="598"/>
      <c r="J70" s="659"/>
      <c r="K70" s="658"/>
      <c r="L70" s="284"/>
      <c r="M70" s="416"/>
      <c r="N70" s="139"/>
      <c r="O70" s="2"/>
    </row>
    <row r="71" spans="1:15" ht="13.15" customHeight="1">
      <c r="A71" s="731" t="s">
        <v>338</v>
      </c>
      <c r="B71" s="732"/>
      <c r="C71" s="732"/>
      <c r="D71" s="732"/>
      <c r="E71" s="732"/>
      <c r="F71" s="732"/>
      <c r="G71" s="732"/>
      <c r="H71" s="732"/>
      <c r="I71" s="733"/>
      <c r="J71" s="656"/>
      <c r="K71" s="284"/>
      <c r="L71" s="284"/>
      <c r="M71" s="284"/>
    </row>
    <row r="72" spans="1:15" ht="13.15" customHeight="1">
      <c r="A72" s="836" t="s">
        <v>274</v>
      </c>
      <c r="B72" s="837"/>
      <c r="C72" s="783"/>
      <c r="D72" s="739" t="str">
        <f>D2</f>
        <v>New-Continuation-Revision-Supplement</v>
      </c>
      <c r="E72" s="740"/>
      <c r="F72" s="740"/>
      <c r="G72" s="752" t="s">
        <v>90</v>
      </c>
      <c r="H72" s="752"/>
      <c r="I72" s="599"/>
      <c r="J72" s="656"/>
      <c r="K72" s="416"/>
      <c r="L72" s="139"/>
      <c r="M72" s="284"/>
    </row>
    <row r="73" spans="1:15" ht="13.15" customHeight="1">
      <c r="A73" s="738" t="s">
        <v>70</v>
      </c>
      <c r="B73" s="718"/>
      <c r="C73" s="737"/>
      <c r="D73" s="757" t="str">
        <f>D3</f>
        <v>PI Name (Last, First)</v>
      </c>
      <c r="E73" s="758"/>
      <c r="F73" s="758"/>
      <c r="G73" s="194" t="s">
        <v>95</v>
      </c>
      <c r="H73" s="777"/>
      <c r="I73" s="778"/>
      <c r="J73" s="649"/>
      <c r="K73" s="660"/>
      <c r="L73" s="284"/>
      <c r="M73" s="284"/>
    </row>
    <row r="74" spans="1:15" ht="13.15" customHeight="1">
      <c r="A74" s="738" t="s">
        <v>19</v>
      </c>
      <c r="B74" s="718"/>
      <c r="C74" s="737"/>
      <c r="D74" s="830" t="str">
        <f>IF(D4="","",D4)</f>
        <v>Preparer</v>
      </c>
      <c r="E74" s="824"/>
      <c r="F74" s="195" t="s">
        <v>21</v>
      </c>
      <c r="G74" s="193"/>
      <c r="H74" s="195" t="s">
        <v>94</v>
      </c>
      <c r="I74" s="600"/>
      <c r="J74" s="649"/>
      <c r="K74" s="661"/>
      <c r="L74" s="284"/>
      <c r="M74" s="284"/>
    </row>
    <row r="75" spans="1:15" ht="13.15" customHeight="1">
      <c r="A75" s="746" t="s">
        <v>69</v>
      </c>
      <c r="B75" s="747"/>
      <c r="C75" s="748"/>
      <c r="D75" s="775" t="str">
        <f t="shared" ref="D75:I75" si="29">D5</f>
        <v>Year 1</v>
      </c>
      <c r="E75" s="779" t="str">
        <f t="shared" si="29"/>
        <v>Year 2</v>
      </c>
      <c r="F75" s="753" t="str">
        <f t="shared" si="29"/>
        <v>Year 3</v>
      </c>
      <c r="G75" s="753" t="str">
        <f t="shared" si="29"/>
        <v>Year 4</v>
      </c>
      <c r="H75" s="753" t="str">
        <f t="shared" si="29"/>
        <v>Year 5</v>
      </c>
      <c r="I75" s="755" t="str">
        <f t="shared" si="29"/>
        <v>Total</v>
      </c>
      <c r="J75" s="648"/>
      <c r="K75" s="511"/>
      <c r="L75" s="284"/>
      <c r="M75" s="284"/>
    </row>
    <row r="76" spans="1:15" ht="13.15" customHeight="1" thickBot="1">
      <c r="A76" s="749"/>
      <c r="B76" s="750"/>
      <c r="C76" s="751"/>
      <c r="D76" s="776"/>
      <c r="E76" s="780"/>
      <c r="F76" s="754"/>
      <c r="G76" s="754"/>
      <c r="H76" s="754"/>
      <c r="I76" s="756"/>
      <c r="J76" s="656"/>
      <c r="K76" s="284"/>
      <c r="L76" s="284"/>
      <c r="M76" s="284"/>
    </row>
    <row r="77" spans="1:15" ht="13.15" customHeight="1">
      <c r="A77" s="319"/>
      <c r="B77" s="457" t="s">
        <v>1</v>
      </c>
      <c r="C77" s="97"/>
      <c r="D77" s="267"/>
      <c r="E77" s="267"/>
      <c r="F77" s="267"/>
      <c r="G77" s="267"/>
      <c r="H77" s="267"/>
      <c r="I77" s="601"/>
      <c r="J77" s="656"/>
      <c r="K77" s="284"/>
      <c r="L77" s="284"/>
      <c r="M77" s="284"/>
    </row>
    <row r="78" spans="1:15" ht="13.15" customHeight="1">
      <c r="A78" s="320"/>
      <c r="B78" s="782" t="s">
        <v>2</v>
      </c>
      <c r="C78" s="783"/>
      <c r="D78" s="53">
        <f>Q10+W10+D15+D16+D19+D20+D21+D22</f>
        <v>0</v>
      </c>
      <c r="E78" s="53">
        <f>Q15+ W15+E15+E16+E19+E20+E21+E22</f>
        <v>0</v>
      </c>
      <c r="F78" s="53">
        <f>Q19+W19+F15+F16+F19+F20+F21+F22</f>
        <v>0</v>
      </c>
      <c r="G78" s="53">
        <f>Q23+ W23 +G15+G16+G19+G20+G21+G22</f>
        <v>0</v>
      </c>
      <c r="H78" s="469">
        <f>Q27+W27+H15+H16+H19+H20+H21+H22</f>
        <v>0</v>
      </c>
      <c r="I78" s="587" cm="1">
        <f t="array" ref="I78">SUM(ROUND((D78:H78),0))</f>
        <v>0</v>
      </c>
      <c r="J78" s="656"/>
      <c r="K78" s="284"/>
      <c r="L78" s="139"/>
      <c r="M78" s="284"/>
    </row>
    <row r="79" spans="1:15" ht="13.15" customHeight="1">
      <c r="A79" s="320"/>
      <c r="B79" s="770" t="s">
        <v>330</v>
      </c>
      <c r="C79" s="737"/>
      <c r="D79" s="59">
        <f>D20+D21 + Q10 + V10</f>
        <v>0</v>
      </c>
      <c r="E79" s="59">
        <f>E20+E21+Q15+V15</f>
        <v>0</v>
      </c>
      <c r="F79" s="59">
        <f>F20+F21+Q19+V19</f>
        <v>0</v>
      </c>
      <c r="G79" s="59">
        <f>G20+G21+Q23+V23</f>
        <v>0</v>
      </c>
      <c r="H79" s="184">
        <f>H20+H21+Q27+V27</f>
        <v>0</v>
      </c>
      <c r="I79" s="586" cm="1">
        <f t="array" ref="I79">SUM(ROUND((D79:H79),0))</f>
        <v>0</v>
      </c>
      <c r="J79" s="656"/>
      <c r="K79" s="284"/>
      <c r="L79" s="284"/>
      <c r="M79" s="284"/>
    </row>
    <row r="80" spans="1:15" ht="13.15" customHeight="1">
      <c r="A80" s="320"/>
      <c r="B80" s="770" t="s">
        <v>333</v>
      </c>
      <c r="C80" s="737"/>
      <c r="D80" s="59">
        <f>ROUND((D78-D79)*D67,0)</f>
        <v>0</v>
      </c>
      <c r="E80" s="59">
        <f>ROUND((E78-E79)*E67,0)</f>
        <v>0</v>
      </c>
      <c r="F80" s="59">
        <f>ROUND((F78-F79)*F67,0)</f>
        <v>0</v>
      </c>
      <c r="G80" s="59">
        <f>ROUND((G78-G79)*G67,0)</f>
        <v>0</v>
      </c>
      <c r="H80" s="184">
        <f>ROUND((H78-H79)*H67,0)</f>
        <v>0</v>
      </c>
      <c r="I80" s="586" cm="1">
        <f t="array" ref="I80">SUM(ROUND((D80:H80),0))</f>
        <v>0</v>
      </c>
      <c r="J80" s="656"/>
      <c r="K80" s="284"/>
      <c r="L80" s="662"/>
      <c r="M80" s="284"/>
    </row>
    <row r="81" spans="1:13" ht="13.15" customHeight="1">
      <c r="A81" s="320"/>
      <c r="B81" s="770" t="s">
        <v>334</v>
      </c>
      <c r="C81" s="737"/>
      <c r="D81" s="64">
        <f>ROUND(D79*D68,0)</f>
        <v>0</v>
      </c>
      <c r="E81" s="64">
        <f>ROUND(E79*E68,0)</f>
        <v>0</v>
      </c>
      <c r="F81" s="64">
        <f>ROUND(F79*F68,0)</f>
        <v>0</v>
      </c>
      <c r="G81" s="64">
        <f>ROUND(G79*G68,0)</f>
        <v>0</v>
      </c>
      <c r="H81" s="66">
        <f>ROUND(H79*H68,0)</f>
        <v>0</v>
      </c>
      <c r="I81" s="588" cm="1">
        <f t="array" ref="I81">SUM(ROUND((D81:H81),0))</f>
        <v>0</v>
      </c>
      <c r="J81" s="656"/>
      <c r="K81" s="284"/>
      <c r="L81" s="662"/>
      <c r="M81" s="284"/>
    </row>
    <row r="82" spans="1:13" ht="13.15" customHeight="1" thickBot="1">
      <c r="A82" s="320"/>
      <c r="B82" s="734" t="s">
        <v>3</v>
      </c>
      <c r="C82" s="735"/>
      <c r="D82" s="264">
        <f>(ROUND(D80+D81,0))</f>
        <v>0</v>
      </c>
      <c r="E82" s="264">
        <f t="shared" ref="E82:H82" si="30">(ROUND(E80+E81,0))</f>
        <v>0</v>
      </c>
      <c r="F82" s="264">
        <f t="shared" si="30"/>
        <v>0</v>
      </c>
      <c r="G82" s="264">
        <f t="shared" si="30"/>
        <v>0</v>
      </c>
      <c r="H82" s="575">
        <f t="shared" si="30"/>
        <v>0</v>
      </c>
      <c r="I82" s="602" cm="1">
        <f t="array" ref="I82">SUM(ROUND((D82:H82),0))</f>
        <v>0</v>
      </c>
      <c r="J82" s="656"/>
      <c r="K82" s="284"/>
      <c r="L82" s="662"/>
      <c r="M82" s="284"/>
    </row>
    <row r="83" spans="1:13" ht="13.15" customHeight="1">
      <c r="A83" s="320"/>
      <c r="B83" s="306" t="s">
        <v>318</v>
      </c>
      <c r="C83" s="274"/>
      <c r="D83" s="274"/>
      <c r="E83" s="274"/>
      <c r="F83" s="274"/>
      <c r="G83" s="274"/>
      <c r="H83" s="274"/>
      <c r="I83" s="603"/>
      <c r="J83" s="656"/>
      <c r="K83" s="663"/>
      <c r="L83" s="284"/>
      <c r="M83" s="284"/>
    </row>
    <row r="84" spans="1:13" ht="13.15" customHeight="1">
      <c r="A84" s="320"/>
      <c r="B84" s="784" t="s">
        <v>319</v>
      </c>
      <c r="C84" s="772"/>
      <c r="D84" s="209" t="s">
        <v>389</v>
      </c>
      <c r="E84" s="321" t="str">
        <f>$D$84</f>
        <v>SW</v>
      </c>
      <c r="F84" s="332" t="str">
        <f>$D$84</f>
        <v>SW</v>
      </c>
      <c r="G84" s="332" t="str">
        <f>$D$84</f>
        <v>SW</v>
      </c>
      <c r="H84" s="332" t="str">
        <f>$D$84</f>
        <v>SW</v>
      </c>
      <c r="I84" s="604"/>
      <c r="J84" s="648"/>
      <c r="K84" s="284"/>
      <c r="L84" s="284"/>
      <c r="M84" s="284"/>
    </row>
    <row r="85" spans="1:13" ht="13.15" customHeight="1">
      <c r="A85" s="320"/>
      <c r="B85" s="736" t="s">
        <v>4</v>
      </c>
      <c r="C85" s="737"/>
      <c r="D85" s="53">
        <f t="shared" ref="D85:F85" si="31">D53</f>
        <v>0</v>
      </c>
      <c r="E85" s="53">
        <f t="shared" si="31"/>
        <v>0</v>
      </c>
      <c r="F85" s="53">
        <f t="shared" si="31"/>
        <v>0</v>
      </c>
      <c r="G85" s="53">
        <f>G53</f>
        <v>0</v>
      </c>
      <c r="H85" s="53">
        <f>H53</f>
        <v>0</v>
      </c>
      <c r="I85" s="605" cm="1">
        <f t="array" ref="I85">SUM(ROUND((D85:H85),0))</f>
        <v>0</v>
      </c>
      <c r="J85" s="139"/>
      <c r="K85" s="284"/>
      <c r="L85" s="284"/>
      <c r="M85" s="284"/>
    </row>
    <row r="86" spans="1:13" ht="13.15" customHeight="1">
      <c r="A86" s="320"/>
      <c r="B86" s="736" t="s">
        <v>5</v>
      </c>
      <c r="C86" s="737"/>
      <c r="D86" s="58">
        <f>-D31</f>
        <v>0</v>
      </c>
      <c r="E86" s="59">
        <f>-E31</f>
        <v>0</v>
      </c>
      <c r="F86" s="59">
        <f>-F31</f>
        <v>0</v>
      </c>
      <c r="G86" s="59">
        <f>-G31</f>
        <v>0</v>
      </c>
      <c r="H86" s="59">
        <f>-H31</f>
        <v>0</v>
      </c>
      <c r="I86" s="605" cm="1">
        <f t="array" ref="I86">SUM(ROUND((D86:H86),0))</f>
        <v>0</v>
      </c>
      <c r="J86" s="648"/>
      <c r="K86" s="284"/>
      <c r="L86" s="284"/>
      <c r="M86" s="284"/>
    </row>
    <row r="87" spans="1:13" ht="13.15" customHeight="1">
      <c r="A87" s="320"/>
      <c r="B87" s="736" t="s">
        <v>8</v>
      </c>
      <c r="C87" s="737"/>
      <c r="D87" s="361">
        <f>-D42</f>
        <v>0</v>
      </c>
      <c r="E87" s="355">
        <f>-E42</f>
        <v>0</v>
      </c>
      <c r="F87" s="355">
        <f>-F42</f>
        <v>0</v>
      </c>
      <c r="G87" s="559">
        <f>-G42</f>
        <v>0</v>
      </c>
      <c r="H87" s="355">
        <f>-H42</f>
        <v>0</v>
      </c>
      <c r="I87" s="605" cm="1">
        <f t="array" ref="I87">SUM(ROUND((D87:H87),0))</f>
        <v>0</v>
      </c>
      <c r="J87" s="648"/>
      <c r="K87" s="284"/>
      <c r="L87" s="284"/>
      <c r="M87" s="284"/>
    </row>
    <row r="88" spans="1:13" ht="13.15" customHeight="1">
      <c r="A88" s="320"/>
      <c r="B88" s="736" t="s">
        <v>6</v>
      </c>
      <c r="C88" s="737"/>
      <c r="D88" s="58">
        <f>-D49</f>
        <v>0</v>
      </c>
      <c r="E88" s="59">
        <f>-E49</f>
        <v>0</v>
      </c>
      <c r="F88" s="59">
        <f>-F49</f>
        <v>0</v>
      </c>
      <c r="G88" s="59">
        <f>-G49</f>
        <v>0</v>
      </c>
      <c r="H88" s="59">
        <f>-H49</f>
        <v>0</v>
      </c>
      <c r="I88" s="605" cm="1">
        <f t="array" ref="I88">SUM(ROUND((D88:H88),0))</f>
        <v>0</v>
      </c>
      <c r="J88" s="648"/>
      <c r="K88" s="284"/>
      <c r="L88" s="284"/>
      <c r="M88" s="284"/>
    </row>
    <row r="89" spans="1:13" ht="13.15" customHeight="1">
      <c r="A89" s="320"/>
      <c r="C89" s="9" t="s">
        <v>209</v>
      </c>
      <c r="D89" s="63">
        <f>-N151</f>
        <v>0</v>
      </c>
      <c r="E89" s="59">
        <f>-O151</f>
        <v>0</v>
      </c>
      <c r="F89" s="59">
        <f>-P151</f>
        <v>0</v>
      </c>
      <c r="G89" s="59">
        <f>-Q151</f>
        <v>0</v>
      </c>
      <c r="H89" s="59">
        <f>-R151</f>
        <v>0</v>
      </c>
      <c r="I89" s="605" cm="1">
        <f t="array" ref="I89">SUM(ROUND((D89:H89),0))</f>
        <v>0</v>
      </c>
      <c r="J89" s="656"/>
      <c r="K89" s="284"/>
      <c r="L89" s="284"/>
      <c r="M89" s="284"/>
    </row>
    <row r="90" spans="1:13" ht="13.15" customHeight="1">
      <c r="A90" s="320"/>
      <c r="B90" s="770" t="s">
        <v>291</v>
      </c>
      <c r="C90" s="737"/>
      <c r="D90" s="386">
        <f>-(D24+D25+D36+D51+D44+D45+D46+D47)+-(D48+D89)</f>
        <v>0</v>
      </c>
      <c r="E90" s="386">
        <f>-(E24+E25+E36+E51+E44+E45+E46+E47)+-(E48+E89)</f>
        <v>0</v>
      </c>
      <c r="F90" s="386">
        <f>-(F24+F25+F36+F51+F44+F45+F46+F47)+-(F48+F89)</f>
        <v>0</v>
      </c>
      <c r="G90" s="386">
        <f>-(G24+G25+G36+G51+G44+G45+G46+G47)+-(G48+G89)</f>
        <v>0</v>
      </c>
      <c r="H90" s="386">
        <f>-(H24+H25+H36+H51+H44+H45+H46+H47)+-(H48+H89)</f>
        <v>0</v>
      </c>
      <c r="I90" s="605" cm="1">
        <f t="array" ref="I90">SUM(ROUND((D90:H90),0))</f>
        <v>0</v>
      </c>
      <c r="J90" s="656"/>
      <c r="K90" s="284"/>
      <c r="L90" s="284"/>
      <c r="M90" s="284"/>
    </row>
    <row r="91" spans="1:13" s="3" customFormat="1" ht="13.15" customHeight="1" thickBot="1">
      <c r="A91" s="461"/>
      <c r="B91" s="763" t="s">
        <v>329</v>
      </c>
      <c r="C91" s="781"/>
      <c r="D91" s="264" cm="1">
        <f t="array" ref="D91">IF(D84="SW",D23,IF(D84="TDC",D53,SUM(ROUND((D85:D89),0))))</f>
        <v>0</v>
      </c>
      <c r="E91" s="264" cm="1">
        <f t="array" ref="E91">IF(E84="SW",E23,IF(E84="TDC",E53,SUM(ROUND((E85:E89),0))))</f>
        <v>0</v>
      </c>
      <c r="F91" s="264" cm="1">
        <f t="array" ref="F91">IF(F84="SW",F23,IF(F84="TDC",F53,SUM(ROUND((F85:F89),0))))</f>
        <v>0</v>
      </c>
      <c r="G91" s="264" cm="1">
        <f t="array" ref="G91">IF(G84="SW",G23,IF(G84="TDC",G53,SUM(ROUND((G85:G89),0))))</f>
        <v>0</v>
      </c>
      <c r="H91" s="264" cm="1">
        <f t="array" ref="H91">IF(H84="SW",H23,IF(H84="TDC",H53,SUM(ROUND((H85:H89),0))))</f>
        <v>0</v>
      </c>
      <c r="I91" s="606" cm="1">
        <f t="array" ref="I91">SUM(ROUND((D91:H91),0))</f>
        <v>0</v>
      </c>
      <c r="J91" s="656"/>
      <c r="K91" s="284"/>
      <c r="L91" s="639"/>
      <c r="M91" s="639"/>
    </row>
    <row r="92" spans="1:13" ht="13.15" customHeight="1">
      <c r="A92" s="452" t="s">
        <v>273</v>
      </c>
      <c r="B92" s="458" t="s">
        <v>61</v>
      </c>
      <c r="C92" s="274"/>
      <c r="D92" s="274"/>
      <c r="E92" s="274"/>
      <c r="F92" s="274"/>
      <c r="G92" s="274"/>
      <c r="H92" s="274"/>
      <c r="I92" s="607"/>
      <c r="J92" s="649"/>
      <c r="K92" s="661"/>
      <c r="L92" s="284"/>
      <c r="M92" s="284"/>
    </row>
    <row r="93" spans="1:13" ht="13.15" customHeight="1">
      <c r="A93" s="452"/>
      <c r="B93" s="329"/>
      <c r="C93" s="431"/>
      <c r="D93" s="202"/>
      <c r="E93" s="51"/>
      <c r="F93" s="51"/>
      <c r="G93" s="51"/>
      <c r="H93" s="51"/>
      <c r="I93" s="587" cm="1">
        <f t="array" ref="I93">SUM(ROUND((D93:H93),0))</f>
        <v>0</v>
      </c>
      <c r="J93" s="814" t="s">
        <v>198</v>
      </c>
      <c r="K93" s="815"/>
      <c r="L93" s="815"/>
      <c r="M93" s="718"/>
    </row>
    <row r="94" spans="1:13" ht="13.15" customHeight="1">
      <c r="A94" s="328"/>
      <c r="B94" s="330"/>
      <c r="C94" s="432"/>
      <c r="D94" s="203"/>
      <c r="E94" s="57"/>
      <c r="F94" s="57"/>
      <c r="G94" s="57"/>
      <c r="H94" s="57"/>
      <c r="I94" s="586" cm="1">
        <f t="array" ref="I94">SUM(ROUND((D94:H94),0))</f>
        <v>0</v>
      </c>
      <c r="J94" s="327" t="s">
        <v>287</v>
      </c>
      <c r="K94" s="816" t="s">
        <v>197</v>
      </c>
      <c r="L94" s="718"/>
      <c r="M94" s="718"/>
    </row>
    <row r="95" spans="1:13" ht="13.15" customHeight="1">
      <c r="A95" s="328"/>
      <c r="B95" s="330"/>
      <c r="C95" s="36"/>
      <c r="D95" s="203"/>
      <c r="E95" s="57"/>
      <c r="F95" s="57"/>
      <c r="G95" s="57"/>
      <c r="H95" s="57"/>
      <c r="I95" s="586" cm="1">
        <f t="array" ref="I95">SUM(ROUND((D95:H95),0))</f>
        <v>0</v>
      </c>
      <c r="J95" s="327" t="s">
        <v>288</v>
      </c>
      <c r="K95" s="741" t="s">
        <v>290</v>
      </c>
      <c r="L95" s="718"/>
      <c r="M95" s="718"/>
    </row>
    <row r="96" spans="1:13" ht="13.15" customHeight="1">
      <c r="A96" s="328"/>
      <c r="B96" s="330"/>
      <c r="C96" s="36"/>
      <c r="D96" s="203"/>
      <c r="E96" s="57"/>
      <c r="F96" s="57"/>
      <c r="G96" s="57"/>
      <c r="H96" s="57"/>
      <c r="I96" s="586" cm="1">
        <f t="array" ref="I96">SUM(ROUND((D96:H96),0))</f>
        <v>0</v>
      </c>
      <c r="J96" s="576" t="s">
        <v>285</v>
      </c>
      <c r="K96" s="499" t="s">
        <v>321</v>
      </c>
      <c r="L96" s="500"/>
      <c r="M96" s="501"/>
    </row>
    <row r="97" spans="1:13" ht="13.15" customHeight="1">
      <c r="A97" s="328"/>
      <c r="B97" s="330"/>
      <c r="C97" s="36"/>
      <c r="D97" s="203"/>
      <c r="E97" s="57"/>
      <c r="F97" s="57"/>
      <c r="G97" s="57"/>
      <c r="H97" s="57"/>
      <c r="I97" s="586" cm="1">
        <f t="array" ref="I97">SUM(ROUND((D97:H97),0))</f>
        <v>0</v>
      </c>
      <c r="J97" s="327"/>
      <c r="K97" s="741"/>
      <c r="L97" s="718"/>
      <c r="M97" s="718"/>
    </row>
    <row r="98" spans="1:13" ht="13.15" customHeight="1">
      <c r="A98" s="328"/>
      <c r="B98" s="330"/>
      <c r="C98" s="36"/>
      <c r="D98" s="203"/>
      <c r="E98" s="57"/>
      <c r="F98" s="57"/>
      <c r="G98" s="57"/>
      <c r="H98" s="57"/>
      <c r="I98" s="586" cm="1">
        <f t="array" ref="I98">SUM(ROUND((D98:H98),0))</f>
        <v>0</v>
      </c>
      <c r="J98" s="656"/>
      <c r="K98" s="284"/>
      <c r="L98" s="284"/>
      <c r="M98" s="284"/>
    </row>
    <row r="99" spans="1:13" ht="13.15" customHeight="1">
      <c r="A99" s="328"/>
      <c r="B99" s="330"/>
      <c r="C99" s="36"/>
      <c r="D99" s="203"/>
      <c r="E99" s="57"/>
      <c r="F99" s="57"/>
      <c r="G99" s="57"/>
      <c r="H99" s="57"/>
      <c r="I99" s="586" cm="1">
        <f t="array" ref="I99">SUM(ROUND((D99:H99),0))</f>
        <v>0</v>
      </c>
      <c r="J99" s="649"/>
      <c r="K99" s="67"/>
      <c r="L99" s="57"/>
      <c r="M99" s="284"/>
    </row>
    <row r="100" spans="1:13" ht="13.15" customHeight="1">
      <c r="A100" s="328"/>
      <c r="B100" s="330"/>
      <c r="C100" s="36"/>
      <c r="D100" s="203"/>
      <c r="E100" s="57"/>
      <c r="F100" s="57"/>
      <c r="G100" s="57"/>
      <c r="H100" s="57"/>
      <c r="I100" s="586" cm="1">
        <f t="array" ref="I100">SUM(ROUND((D100:H100),0))</f>
        <v>0</v>
      </c>
      <c r="J100" s="648"/>
      <c r="K100" s="664"/>
      <c r="L100" s="284"/>
      <c r="M100" s="284"/>
    </row>
    <row r="101" spans="1:13" ht="13.15" customHeight="1">
      <c r="A101" s="328"/>
      <c r="B101" s="330"/>
      <c r="C101" s="36"/>
      <c r="D101" s="203"/>
      <c r="E101" s="57"/>
      <c r="F101" s="57"/>
      <c r="G101" s="57"/>
      <c r="H101" s="57"/>
      <c r="I101" s="586" cm="1">
        <f t="array" ref="I101">SUM(ROUND((D101:H101),0))</f>
        <v>0</v>
      </c>
      <c r="J101" s="648"/>
      <c r="K101" s="664"/>
      <c r="L101" s="284"/>
      <c r="M101" s="284"/>
    </row>
    <row r="102" spans="1:13" ht="13.15" customHeight="1">
      <c r="A102" s="328"/>
      <c r="B102" s="330"/>
      <c r="C102" s="36"/>
      <c r="D102" s="203"/>
      <c r="E102" s="57"/>
      <c r="F102" s="57"/>
      <c r="G102" s="57"/>
      <c r="H102" s="57"/>
      <c r="I102" s="586" cm="1">
        <f t="array" ref="I102">SUM(ROUND((D102:H102),0))</f>
        <v>0</v>
      </c>
      <c r="J102" s="648"/>
      <c r="K102" s="664"/>
      <c r="L102" s="284"/>
      <c r="M102" s="284"/>
    </row>
    <row r="103" spans="1:13" ht="13.15" customHeight="1">
      <c r="A103" s="328"/>
      <c r="B103" s="330"/>
      <c r="C103" s="36"/>
      <c r="D103" s="203"/>
      <c r="E103" s="57"/>
      <c r="F103" s="57"/>
      <c r="G103" s="57"/>
      <c r="H103" s="57"/>
      <c r="I103" s="586" cm="1">
        <f t="array" ref="I103">SUM(ROUND((D103:H103),0))</f>
        <v>0</v>
      </c>
      <c r="J103" s="648"/>
      <c r="K103" s="664"/>
      <c r="L103" s="284"/>
      <c r="M103" s="284"/>
    </row>
    <row r="104" spans="1:13" ht="13.15" customHeight="1">
      <c r="A104" s="328"/>
      <c r="B104" s="330"/>
      <c r="C104" s="36"/>
      <c r="D104" s="203"/>
      <c r="E104" s="57"/>
      <c r="F104" s="57"/>
      <c r="G104" s="57"/>
      <c r="H104" s="57"/>
      <c r="I104" s="586" cm="1">
        <f t="array" ref="I104">SUM(ROUND((D104:H104),0))</f>
        <v>0</v>
      </c>
      <c r="J104" s="648"/>
      <c r="K104" s="664"/>
      <c r="L104" s="284"/>
      <c r="M104" s="284"/>
    </row>
    <row r="105" spans="1:13" ht="13.15" customHeight="1">
      <c r="A105" s="328"/>
      <c r="B105" s="330"/>
      <c r="C105" s="36"/>
      <c r="D105" s="203"/>
      <c r="E105" s="57"/>
      <c r="F105" s="57"/>
      <c r="G105" s="57"/>
      <c r="H105" s="57"/>
      <c r="I105" s="586" cm="1">
        <f t="array" ref="I105">SUM(ROUND((D105:H105),0))</f>
        <v>0</v>
      </c>
      <c r="J105" s="648"/>
      <c r="K105" s="664"/>
      <c r="L105" s="284"/>
      <c r="M105" s="284"/>
    </row>
    <row r="106" spans="1:13" ht="13.15" customHeight="1">
      <c r="A106" s="328"/>
      <c r="B106" s="330"/>
      <c r="C106" s="36"/>
      <c r="D106" s="203"/>
      <c r="E106" s="57"/>
      <c r="F106" s="57"/>
      <c r="G106" s="57"/>
      <c r="H106" s="57"/>
      <c r="I106" s="586" cm="1">
        <f t="array" ref="I106">SUM(ROUND((D106:H106),0))</f>
        <v>0</v>
      </c>
      <c r="J106" s="648"/>
      <c r="K106" s="664"/>
      <c r="L106" s="284"/>
      <c r="M106" s="284"/>
    </row>
    <row r="107" spans="1:13" ht="13.15" customHeight="1">
      <c r="A107" s="328"/>
      <c r="B107" s="330"/>
      <c r="C107" s="36"/>
      <c r="D107" s="203"/>
      <c r="E107" s="57"/>
      <c r="F107" s="57"/>
      <c r="G107" s="57"/>
      <c r="H107" s="57"/>
      <c r="I107" s="586" cm="1">
        <f t="array" ref="I107">SUM(ROUND((D107:H107),0))</f>
        <v>0</v>
      </c>
      <c r="J107" s="648"/>
      <c r="K107" s="664"/>
      <c r="L107" s="284"/>
      <c r="M107" s="284"/>
    </row>
    <row r="108" spans="1:13" ht="13.15" customHeight="1">
      <c r="A108" s="328"/>
      <c r="B108" s="331"/>
      <c r="C108" s="36"/>
      <c r="D108" s="344"/>
      <c r="E108" s="462"/>
      <c r="F108" s="462"/>
      <c r="G108" s="462"/>
      <c r="H108" s="462"/>
      <c r="I108" s="588" cm="1">
        <f t="array" ref="I108">SUM(ROUND((D108:H108),0))</f>
        <v>0</v>
      </c>
      <c r="J108" s="648"/>
      <c r="K108" s="664"/>
      <c r="L108" s="284"/>
      <c r="M108" s="284"/>
    </row>
    <row r="109" spans="1:13" ht="13.15" customHeight="1" thickBot="1">
      <c r="A109" s="320"/>
      <c r="B109" s="763" t="s">
        <v>220</v>
      </c>
      <c r="C109" s="734"/>
      <c r="D109" s="264" cm="1">
        <f t="array" ref="D109">SUM(ROUND((D93:D108),0))</f>
        <v>0</v>
      </c>
      <c r="E109" s="264" cm="1">
        <f t="array" ref="E109">SUM(ROUND((E93:E108),0))</f>
        <v>0</v>
      </c>
      <c r="F109" s="264" cm="1">
        <f t="array" ref="F109">SUM(ROUND((F93:F108),0))</f>
        <v>0</v>
      </c>
      <c r="G109" s="264" cm="1">
        <f t="array" ref="G109">SUM(ROUND((G93:G108),0))</f>
        <v>0</v>
      </c>
      <c r="H109" s="575" cm="1">
        <f t="array" ref="H109">SUM(ROUND((H93:H108),0))</f>
        <v>0</v>
      </c>
      <c r="I109" s="608" cm="1">
        <f t="array" ref="I109">SUM(ROUND((D109:H109),0))</f>
        <v>0</v>
      </c>
      <c r="J109" s="649"/>
      <c r="K109" s="665"/>
      <c r="L109" s="284"/>
      <c r="M109" s="284"/>
    </row>
    <row r="110" spans="1:13" ht="13.15" customHeight="1">
      <c r="A110" s="320"/>
      <c r="B110" s="306" t="s">
        <v>227</v>
      </c>
      <c r="C110" s="274"/>
      <c r="D110" s="274"/>
      <c r="E110" s="274"/>
      <c r="F110" s="274"/>
      <c r="G110" s="274"/>
      <c r="H110" s="274"/>
      <c r="I110" s="609"/>
      <c r="J110" s="656"/>
      <c r="K110" s="284"/>
      <c r="L110" s="284"/>
      <c r="M110" s="284"/>
    </row>
    <row r="111" spans="1:13" ht="13.15" customHeight="1">
      <c r="A111" s="407"/>
      <c r="B111" s="329"/>
      <c r="C111" s="38"/>
      <c r="D111" s="202"/>
      <c r="E111" s="51"/>
      <c r="F111" s="51"/>
      <c r="G111" s="51"/>
      <c r="H111" s="51"/>
      <c r="I111" s="587" cm="1">
        <f t="array" ref="I111">SUM(ROUND((D111:H111),0))</f>
        <v>0</v>
      </c>
      <c r="J111" s="829"/>
      <c r="K111" s="822"/>
      <c r="L111" s="822"/>
      <c r="M111" s="822"/>
    </row>
    <row r="112" spans="1:13" ht="13.15" customHeight="1">
      <c r="A112" s="407"/>
      <c r="B112" s="330"/>
      <c r="C112" s="38"/>
      <c r="D112" s="203"/>
      <c r="E112" s="57"/>
      <c r="F112" s="57"/>
      <c r="G112" s="57"/>
      <c r="H112" s="57"/>
      <c r="I112" s="586" cm="1">
        <f t="array" ref="I112">SUM(ROUND((D112:H112),0))</f>
        <v>0</v>
      </c>
      <c r="J112" s="649"/>
      <c r="K112" s="857"/>
      <c r="L112" s="857"/>
      <c r="M112" s="857"/>
    </row>
    <row r="113" spans="1:13" ht="13.15" customHeight="1">
      <c r="A113" s="407"/>
      <c r="B113" s="330"/>
      <c r="C113" s="38"/>
      <c r="D113" s="203"/>
      <c r="E113" s="57"/>
      <c r="F113" s="57"/>
      <c r="G113" s="57"/>
      <c r="H113" s="57"/>
      <c r="I113" s="586" cm="1">
        <f t="array" ref="I113">SUM(ROUND((D113:H113),0))</f>
        <v>0</v>
      </c>
      <c r="J113" s="650"/>
      <c r="K113" s="857"/>
      <c r="L113" s="857"/>
      <c r="M113" s="857"/>
    </row>
    <row r="114" spans="1:13" ht="13.15" customHeight="1">
      <c r="A114" s="407"/>
      <c r="B114" s="330"/>
      <c r="C114" s="38"/>
      <c r="D114" s="203"/>
      <c r="E114" s="57"/>
      <c r="F114" s="57"/>
      <c r="G114" s="57"/>
      <c r="H114" s="57"/>
      <c r="I114" s="586" cm="1">
        <f t="array" ref="I114">SUM(ROUND((D114:H114),0))</f>
        <v>0</v>
      </c>
      <c r="J114" s="649"/>
      <c r="K114" s="819"/>
      <c r="L114" s="820"/>
      <c r="M114" s="820"/>
    </row>
    <row r="115" spans="1:13" ht="13.15" customHeight="1">
      <c r="A115" s="407"/>
      <c r="B115" s="330"/>
      <c r="C115" s="38"/>
      <c r="D115" s="344"/>
      <c r="E115" s="462"/>
      <c r="F115" s="462"/>
      <c r="G115" s="462"/>
      <c r="H115" s="462"/>
      <c r="I115" s="588" cm="1">
        <f t="array" ref="I115">SUM(ROUND((D115:H115),0))</f>
        <v>0</v>
      </c>
      <c r="J115" s="649"/>
      <c r="K115" s="819"/>
      <c r="L115" s="820"/>
      <c r="M115" s="820"/>
    </row>
    <row r="116" spans="1:13" ht="13.15" customHeight="1" thickBot="1">
      <c r="A116" s="320"/>
      <c r="B116" s="734" t="s">
        <v>204</v>
      </c>
      <c r="C116" s="734"/>
      <c r="D116" s="264" cm="1">
        <f t="array" ref="D116">SUM(ROUND((D111:D115),0))</f>
        <v>0</v>
      </c>
      <c r="E116" s="264" cm="1">
        <f t="array" ref="E116">SUM(ROUND((E111:E115),0))</f>
        <v>0</v>
      </c>
      <c r="F116" s="264" cm="1">
        <f t="array" ref="F116">SUM(ROUND((F111:F115),0))</f>
        <v>0</v>
      </c>
      <c r="G116" s="264" cm="1">
        <f t="array" ref="G116">SUM(ROUND((G111:G115),0))</f>
        <v>0</v>
      </c>
      <c r="H116" s="575" cm="1">
        <f t="array" ref="H116">SUM(ROUND((H111:H115),0))</f>
        <v>0</v>
      </c>
      <c r="I116" s="602" cm="1">
        <f t="array" ref="I116">SUM(ROUND((D116:H116),0))</f>
        <v>0</v>
      </c>
      <c r="J116" s="648"/>
      <c r="K116" s="664"/>
      <c r="L116" s="284"/>
      <c r="M116" s="284"/>
    </row>
    <row r="117" spans="1:13" ht="13.15" customHeight="1">
      <c r="A117" s="320"/>
      <c r="B117" s="827" t="s">
        <v>257</v>
      </c>
      <c r="C117" s="827"/>
      <c r="D117" s="827"/>
      <c r="E117" s="827"/>
      <c r="F117" s="827"/>
      <c r="G117" s="827"/>
      <c r="H117" s="827"/>
      <c r="I117" s="828"/>
      <c r="J117" s="648"/>
      <c r="K117" s="664"/>
      <c r="L117" s="284"/>
      <c r="M117" s="284"/>
    </row>
    <row r="118" spans="1:13" ht="13.15" customHeight="1">
      <c r="A118" s="299"/>
      <c r="B118" s="765" t="s">
        <v>258</v>
      </c>
      <c r="C118" s="765"/>
      <c r="D118" s="766"/>
      <c r="E118" s="766"/>
      <c r="F118" s="766"/>
      <c r="G118" s="766"/>
      <c r="H118" s="766"/>
      <c r="I118" s="767"/>
      <c r="J118" s="648"/>
      <c r="K118" s="664"/>
      <c r="L118" s="284"/>
      <c r="M118" s="284"/>
    </row>
    <row r="119" spans="1:13" ht="13.15" customHeight="1">
      <c r="A119" s="498">
        <v>717200</v>
      </c>
      <c r="B119" s="635"/>
      <c r="C119" s="3" t="s">
        <v>415</v>
      </c>
      <c r="D119" s="202"/>
      <c r="E119" s="51"/>
      <c r="F119" s="51"/>
      <c r="G119" s="51"/>
      <c r="H119" s="51"/>
      <c r="I119" s="587" cm="1">
        <f t="array" ref="I119">SUM(ROUND((D119:H119),0))</f>
        <v>0</v>
      </c>
      <c r="J119" s="656"/>
      <c r="K119" s="284"/>
      <c r="L119" s="284"/>
      <c r="M119" s="284"/>
    </row>
    <row r="120" spans="1:13">
      <c r="A120" s="498">
        <v>717200</v>
      </c>
      <c r="B120" s="635"/>
      <c r="C120" s="3" t="s">
        <v>414</v>
      </c>
      <c r="D120" s="203"/>
      <c r="E120" s="57"/>
      <c r="F120" s="57"/>
      <c r="G120" s="57"/>
      <c r="H120" s="57"/>
      <c r="I120" s="586" cm="1">
        <f t="array" ref="I120">SUM(ROUND((D120:H120),0))</f>
        <v>0</v>
      </c>
      <c r="J120" s="656"/>
      <c r="K120" s="284"/>
      <c r="L120" s="284"/>
      <c r="M120" s="284"/>
    </row>
    <row r="121" spans="1:13">
      <c r="A121" s="498" t="s">
        <v>387</v>
      </c>
      <c r="B121" s="635"/>
      <c r="C121" s="3" t="s">
        <v>412</v>
      </c>
      <c r="D121" s="203"/>
      <c r="E121" s="57"/>
      <c r="F121" s="57"/>
      <c r="G121" s="57"/>
      <c r="H121" s="57"/>
      <c r="I121" s="586" cm="1">
        <f t="array" ref="I121">SUM(ROUND((D121:H121),0))</f>
        <v>0</v>
      </c>
      <c r="J121" s="656"/>
      <c r="K121" s="284"/>
      <c r="L121" s="284"/>
      <c r="M121" s="284"/>
    </row>
    <row r="122" spans="1:13">
      <c r="A122" s="666">
        <v>716125</v>
      </c>
      <c r="B122" s="635"/>
      <c r="C122" t="s">
        <v>411</v>
      </c>
      <c r="D122" s="203"/>
      <c r="E122" s="57"/>
      <c r="F122" s="57"/>
      <c r="G122" s="57"/>
      <c r="H122" s="57"/>
      <c r="I122" s="586" cm="1">
        <f t="array" ref="I122">SUM(ROUND((D122:H122),0))</f>
        <v>0</v>
      </c>
      <c r="J122" s="656"/>
      <c r="K122" s="284"/>
      <c r="L122" s="284"/>
      <c r="M122" s="284"/>
    </row>
    <row r="123" spans="1:13">
      <c r="A123" s="666">
        <v>713000</v>
      </c>
      <c r="B123" s="635"/>
      <c r="C123" s="3" t="s">
        <v>413</v>
      </c>
      <c r="D123" s="203"/>
      <c r="E123" s="57"/>
      <c r="F123" s="57"/>
      <c r="G123" s="57"/>
      <c r="H123" s="57"/>
      <c r="I123" s="586" cm="1">
        <f t="array" ref="I123">SUM(ROUND((D123:H123),0))</f>
        <v>0</v>
      </c>
      <c r="J123" s="656"/>
      <c r="K123" s="284"/>
      <c r="L123" s="284"/>
      <c r="M123" s="284"/>
    </row>
    <row r="124" spans="1:13">
      <c r="A124" s="498"/>
      <c r="B124" s="330"/>
      <c r="C124" s="639"/>
      <c r="D124" s="203"/>
      <c r="E124" s="57"/>
      <c r="F124" s="57"/>
      <c r="G124" s="57"/>
      <c r="H124" s="57"/>
      <c r="I124" s="586" cm="1">
        <f t="array" ref="I124">SUM(ROUND((D124:H124),0))</f>
        <v>0</v>
      </c>
      <c r="J124" s="656"/>
      <c r="K124" s="284"/>
      <c r="L124" s="284"/>
      <c r="M124" s="284"/>
    </row>
    <row r="125" spans="1:13">
      <c r="A125" s="328"/>
      <c r="B125" s="330"/>
      <c r="C125" s="284"/>
      <c r="D125" s="203"/>
      <c r="E125" s="57"/>
      <c r="F125" s="57"/>
      <c r="G125" s="57"/>
      <c r="H125" s="57"/>
      <c r="I125" s="586" cm="1">
        <f t="array" ref="I125">SUM(ROUND((D125:H125),0))</f>
        <v>0</v>
      </c>
      <c r="J125" s="656"/>
      <c r="K125" s="284"/>
      <c r="L125" s="284"/>
      <c r="M125" s="284"/>
    </row>
    <row r="126" spans="1:13">
      <c r="A126" s="328"/>
      <c r="B126" s="330"/>
      <c r="C126" s="284"/>
      <c r="D126" s="203"/>
      <c r="E126" s="57"/>
      <c r="F126" s="57"/>
      <c r="G126" s="57"/>
      <c r="H126" s="57"/>
      <c r="I126" s="586" cm="1">
        <f t="array" ref="I126">SUM(ROUND((D126:H126),0))</f>
        <v>0</v>
      </c>
      <c r="J126" s="656"/>
      <c r="K126" s="284"/>
      <c r="L126" s="284"/>
      <c r="M126" s="284"/>
    </row>
    <row r="127" spans="1:13">
      <c r="A127" s="328"/>
      <c r="B127" s="331"/>
      <c r="C127" s="567"/>
      <c r="D127" s="344"/>
      <c r="E127" s="462"/>
      <c r="F127" s="462"/>
      <c r="G127" s="462"/>
      <c r="H127" s="462"/>
      <c r="I127" s="588" cm="1">
        <f t="array" ref="I127">SUM(ROUND((D127:H127),0))</f>
        <v>0</v>
      </c>
      <c r="J127" s="656"/>
      <c r="K127" s="284"/>
      <c r="L127" s="284"/>
      <c r="M127" s="284"/>
    </row>
    <row r="128" spans="1:13" ht="13.5" thickBot="1">
      <c r="A128" s="299"/>
      <c r="B128" s="745" t="s">
        <v>177</v>
      </c>
      <c r="C128" s="764"/>
      <c r="D128" s="265" cm="1">
        <f t="array" ref="D128">SUM(ROUND((D119:D127),0))</f>
        <v>0</v>
      </c>
      <c r="E128" s="265" cm="1">
        <f t="array" ref="E128">SUM(ROUND((E119:E127),0))</f>
        <v>0</v>
      </c>
      <c r="F128" s="265" cm="1">
        <f t="array" ref="F128">SUM(ROUND((F119:F127),0))</f>
        <v>0</v>
      </c>
      <c r="G128" s="265" cm="1">
        <f t="array" ref="G128">SUM(ROUND((G119:G127),0))</f>
        <v>0</v>
      </c>
      <c r="H128" s="401" cm="1">
        <f t="array" ref="H128">SUM(ROUND((H119:H127),0))</f>
        <v>0</v>
      </c>
      <c r="I128" s="608" cm="1">
        <f t="array" ref="I128">SUM(ROUND((I119:I127),0))</f>
        <v>0</v>
      </c>
      <c r="J128" s="656"/>
      <c r="K128" s="284"/>
      <c r="L128" s="284"/>
      <c r="M128" s="284"/>
    </row>
    <row r="129" spans="1:24" ht="13.15" customHeight="1">
      <c r="A129" s="320"/>
      <c r="B129" s="742" t="s">
        <v>210</v>
      </c>
      <c r="C129" s="743"/>
      <c r="D129" s="743"/>
      <c r="E129" s="743"/>
      <c r="F129" s="743"/>
      <c r="G129" s="743"/>
      <c r="H129" s="743"/>
      <c r="I129" s="744"/>
      <c r="M129" s="858" t="s">
        <v>212</v>
      </c>
      <c r="N129" s="854" t="s">
        <v>216</v>
      </c>
      <c r="O129" s="732"/>
      <c r="P129" s="732"/>
      <c r="Q129" s="732"/>
      <c r="R129" s="732"/>
      <c r="S129" s="823" t="s">
        <v>213</v>
      </c>
      <c r="T129" s="732"/>
      <c r="U129" s="732"/>
      <c r="V129" s="732"/>
      <c r="W129" s="824"/>
      <c r="X129" s="797"/>
    </row>
    <row r="130" spans="1:24" ht="13.15" customHeight="1" thickBot="1">
      <c r="A130" s="320"/>
      <c r="B130" s="745" t="s">
        <v>207</v>
      </c>
      <c r="C130" s="735"/>
      <c r="D130" s="343"/>
      <c r="E130" s="96"/>
      <c r="F130" s="96"/>
      <c r="G130" s="96"/>
      <c r="H130" s="96"/>
      <c r="I130" s="610"/>
      <c r="M130" s="859"/>
      <c r="N130" s="192" t="s">
        <v>74</v>
      </c>
      <c r="O130" s="187" t="s">
        <v>75</v>
      </c>
      <c r="P130" s="187" t="s">
        <v>76</v>
      </c>
      <c r="Q130" s="187" t="s">
        <v>77</v>
      </c>
      <c r="R130" s="187" t="s">
        <v>78</v>
      </c>
      <c r="S130" s="186" t="s">
        <v>74</v>
      </c>
      <c r="T130" s="187" t="s">
        <v>75</v>
      </c>
      <c r="U130" s="187" t="s">
        <v>76</v>
      </c>
      <c r="V130" s="187"/>
      <c r="W130" s="187" t="s">
        <v>77</v>
      </c>
      <c r="X130" s="188" t="s">
        <v>78</v>
      </c>
    </row>
    <row r="131" spans="1:24" ht="13.15" customHeight="1">
      <c r="A131" s="322"/>
      <c r="B131" s="459" t="s">
        <v>184</v>
      </c>
      <c r="C131" s="345"/>
      <c r="D131" s="346"/>
      <c r="E131" s="346"/>
      <c r="F131" s="346"/>
      <c r="G131" s="346"/>
      <c r="H131" s="346"/>
      <c r="I131" s="586" cm="1">
        <f t="array" ref="I131">SUM(ROUND((D131:H131),0))</f>
        <v>0</v>
      </c>
      <c r="L131">
        <v>1</v>
      </c>
      <c r="M131" s="190" t="str">
        <f>IF(C131="","",C131)</f>
        <v/>
      </c>
      <c r="N131" s="58">
        <f>D131-S131</f>
        <v>0</v>
      </c>
      <c r="O131" s="58">
        <f>E131-T131</f>
        <v>0</v>
      </c>
      <c r="P131" s="58">
        <f>F131-U131</f>
        <v>0</v>
      </c>
      <c r="Q131" s="58">
        <f>G131-W131</f>
        <v>0</v>
      </c>
      <c r="R131" s="58">
        <f>H131-X131</f>
        <v>0</v>
      </c>
      <c r="S131" s="184">
        <f>IF(D131&gt;25000,25000,D131)</f>
        <v>0</v>
      </c>
      <c r="T131" s="58">
        <f>IF(S131&lt;25000,IF(E131&gt;(25000-S131),25000-S131,E131),0)</f>
        <v>0</v>
      </c>
      <c r="U131" s="58">
        <f>IF(SUM(S131:T131)&lt;25000,IF(F131&gt;(25000-SUM(S131:T131)),25000-SUM(S131:T131),F131),0)</f>
        <v>0</v>
      </c>
      <c r="V131" s="58"/>
      <c r="W131" s="52">
        <f>IF(SUM(S131:U131)&lt;25000,IF(G131&gt;(25000-SUM(S131:U131)),25000-SUM(S131:U131),G131),0)</f>
        <v>0</v>
      </c>
      <c r="X131" s="86">
        <f>IF(SUM(S131:W131)&lt;25000,IF(H131&gt;(25000-SUM(S131:W131)),25000-SUM(S131:W131),H131),0)</f>
        <v>0</v>
      </c>
    </row>
    <row r="132" spans="1:24" ht="13.15" customHeight="1">
      <c r="A132" s="463">
        <v>730001</v>
      </c>
      <c r="B132" s="454"/>
      <c r="C132" s="358" t="s">
        <v>219</v>
      </c>
      <c r="D132" s="338">
        <f>S131</f>
        <v>0</v>
      </c>
      <c r="E132" s="339">
        <f>T131</f>
        <v>0</v>
      </c>
      <c r="F132" s="339">
        <f>U131</f>
        <v>0</v>
      </c>
      <c r="G132" s="339">
        <f>W131</f>
        <v>0</v>
      </c>
      <c r="H132" s="338">
        <f>X131</f>
        <v>0</v>
      </c>
      <c r="I132" s="587" cm="1">
        <f t="array" ref="I132">SUM(ROUND((D132:H132),0))</f>
        <v>0</v>
      </c>
      <c r="L132">
        <v>2</v>
      </c>
      <c r="M132" s="93" t="str">
        <f>IF(C134="","",C134)</f>
        <v/>
      </c>
      <c r="N132" s="58">
        <f>D134-S132</f>
        <v>0</v>
      </c>
      <c r="O132" s="58">
        <f>E134-T132</f>
        <v>0</v>
      </c>
      <c r="P132" s="58">
        <f>F134-U132</f>
        <v>0</v>
      </c>
      <c r="Q132" s="58">
        <f>G134-W132</f>
        <v>0</v>
      </c>
      <c r="R132" s="58">
        <f>H134-X132</f>
        <v>0</v>
      </c>
      <c r="S132" s="184">
        <f>IF(D134&gt;25000,25000,D134)</f>
        <v>0</v>
      </c>
      <c r="T132" s="58">
        <f>IF(S132&lt;25000,IF(E134&gt;(25000-S132),25000-S132,E134),0)</f>
        <v>0</v>
      </c>
      <c r="U132" s="58">
        <f>IF(SUM(S132:T132)&lt;25000,IF(F134&gt;(25000-SUM(S132:T132)),25000-SUM(S132:T132),F134),0)</f>
        <v>0</v>
      </c>
      <c r="V132" s="58"/>
      <c r="W132" s="58">
        <f>IF(SUM(S132:U132)&lt;25000,IF(G134&gt;(25000-SUM(S132:U132)),25000-SUM(S132:U132),G134),0)</f>
        <v>0</v>
      </c>
      <c r="X132" s="71">
        <f>IF(SUM(S132:W132)&lt;25000,IF(H134&gt;(25000-SUM(S132:W132)),25000-SUM(S132:W132),H134),0)</f>
        <v>0</v>
      </c>
    </row>
    <row r="133" spans="1:24" ht="13.15" customHeight="1" thickBot="1">
      <c r="A133" s="464">
        <v>730001</v>
      </c>
      <c r="B133" s="455"/>
      <c r="C133" s="359" t="s">
        <v>218</v>
      </c>
      <c r="D133" s="347">
        <f>D131-D132</f>
        <v>0</v>
      </c>
      <c r="E133" s="348">
        <f>E131-E132</f>
        <v>0</v>
      </c>
      <c r="F133" s="348">
        <f>F131-F132</f>
        <v>0</v>
      </c>
      <c r="G133" s="348">
        <f>G131-G132</f>
        <v>0</v>
      </c>
      <c r="H133" s="347">
        <f>H131-H132</f>
        <v>0</v>
      </c>
      <c r="I133" s="608" cm="1">
        <f t="array" ref="I133">SUM(ROUND((I131:I132),0))</f>
        <v>0</v>
      </c>
      <c r="L133">
        <v>3</v>
      </c>
      <c r="M133" s="93" t="str">
        <f>IF(C137="","",C137)</f>
        <v/>
      </c>
      <c r="N133" s="58">
        <f>D137-S133</f>
        <v>0</v>
      </c>
      <c r="O133" s="58">
        <f>E137-T133</f>
        <v>0</v>
      </c>
      <c r="P133" s="58">
        <f>F137-U133</f>
        <v>0</v>
      </c>
      <c r="Q133" s="58">
        <f>G137-W133</f>
        <v>0</v>
      </c>
      <c r="R133" s="58">
        <f>H137-X133</f>
        <v>0</v>
      </c>
      <c r="S133" s="184">
        <f>IF(D137&gt;25000,25000,D137)</f>
        <v>0</v>
      </c>
      <c r="T133" s="58">
        <f>IF(S133&lt;25000,IF(E137&gt;(25000-S133),25000-S133,E137),0)</f>
        <v>0</v>
      </c>
      <c r="U133" s="58">
        <f>IF(SUM(S133:T133)&lt;25000,IF(F137&gt;(25000-SUM(S133:T133)),25000-SUM(S133:T133),F137),0)</f>
        <v>0</v>
      </c>
      <c r="V133" s="58"/>
      <c r="W133" s="58">
        <f>IF(SUM(S133:U133)&lt;25000,IF(G137&gt;(25000-SUM(S133:U133)),25000-SUM(S133:U133),G137),0)</f>
        <v>0</v>
      </c>
      <c r="X133" s="71">
        <f>IF(SUM(S133:W133)&lt;25000,IF(H137&gt;(25000-SUM(S133:W133)),25000-SUM(S133:W133),H137),0)</f>
        <v>0</v>
      </c>
    </row>
    <row r="134" spans="1:24" ht="13.15" customHeight="1">
      <c r="A134" s="310"/>
      <c r="B134" s="454" t="s">
        <v>185</v>
      </c>
      <c r="C134" s="41"/>
      <c r="D134" s="344"/>
      <c r="E134" s="344"/>
      <c r="F134" s="344"/>
      <c r="G134" s="344"/>
      <c r="H134" s="344"/>
      <c r="I134" s="587" cm="1">
        <f t="array" ref="I134">SUM(ROUND((D134:H134),0))</f>
        <v>0</v>
      </c>
      <c r="L134">
        <v>4</v>
      </c>
      <c r="M134" s="93" t="str">
        <f>IF(C140="","",C140)</f>
        <v/>
      </c>
      <c r="N134" s="58">
        <f>D140-S134</f>
        <v>0</v>
      </c>
      <c r="O134" s="58">
        <f>E140-T134</f>
        <v>0</v>
      </c>
      <c r="P134" s="58">
        <f>F140-U134</f>
        <v>0</v>
      </c>
      <c r="Q134" s="58">
        <f>G140-W134</f>
        <v>0</v>
      </c>
      <c r="R134" s="58">
        <f>H140-X134</f>
        <v>0</v>
      </c>
      <c r="S134" s="184">
        <f>IF(D140&gt;25000,25000,D140)</f>
        <v>0</v>
      </c>
      <c r="T134" s="58">
        <f>IF(S134&lt;25000,IF(E140&gt;(25000-S134),25000-S134,E140),0)</f>
        <v>0</v>
      </c>
      <c r="U134" s="58">
        <f>IF(SUM(S134:T134)&lt;25000,IF(F140&gt;(25000-SUM(S134:T134)),25000-SUM(S134:T134),F140),0)</f>
        <v>0</v>
      </c>
      <c r="V134" s="58"/>
      <c r="W134" s="58">
        <f>IF(SUM(S134:U134)&lt;25000,IF(G140&gt;(25000-SUM(S134:U134)),25000-SUM(S134:U134),G140),0)</f>
        <v>0</v>
      </c>
      <c r="X134" s="71">
        <f>IF(SUM(S134:W134)&lt;25000,IF(H140&gt;(25000-SUM(S134:W134)),25000-SUM(S134:W134),H140),0)</f>
        <v>0</v>
      </c>
    </row>
    <row r="135" spans="1:24" ht="13.15" customHeight="1">
      <c r="A135" s="463">
        <v>730001</v>
      </c>
      <c r="B135" s="454"/>
      <c r="C135" s="358" t="s">
        <v>219</v>
      </c>
      <c r="D135" s="338">
        <f>S132</f>
        <v>0</v>
      </c>
      <c r="E135" s="339">
        <f>T132</f>
        <v>0</v>
      </c>
      <c r="F135" s="339">
        <f>U132</f>
        <v>0</v>
      </c>
      <c r="G135" s="339">
        <f>W132</f>
        <v>0</v>
      </c>
      <c r="H135" s="338">
        <f>X132</f>
        <v>0</v>
      </c>
      <c r="I135" s="587" cm="1">
        <f t="array" ref="I135">SUM(ROUND((D135:H135),0))</f>
        <v>0</v>
      </c>
      <c r="L135">
        <v>5</v>
      </c>
      <c r="M135" s="93" t="str">
        <f>IF(C143="","",C143)</f>
        <v/>
      </c>
      <c r="N135" s="58">
        <f>D143-S135</f>
        <v>0</v>
      </c>
      <c r="O135" s="58">
        <f>E143-T135</f>
        <v>0</v>
      </c>
      <c r="P135" s="58">
        <f>F143-U135</f>
        <v>0</v>
      </c>
      <c r="Q135" s="58">
        <f>G143-W135</f>
        <v>0</v>
      </c>
      <c r="R135" s="58">
        <f>H143-X135</f>
        <v>0</v>
      </c>
      <c r="S135" s="184">
        <f>IF(D143&gt;25000,25000,D143)</f>
        <v>0</v>
      </c>
      <c r="T135" s="58">
        <f>IF(S135&lt;25000,IF(E143&gt;(25000-S135),25000-S135,E143),0)</f>
        <v>0</v>
      </c>
      <c r="U135" s="58">
        <f>IF(SUM(S135:T135)&lt;25000,IF(F143&gt;(25000-SUM(S135:T135)),25000-SUM(S135:T135),F143),0)</f>
        <v>0</v>
      </c>
      <c r="V135" s="58"/>
      <c r="W135" s="58">
        <f>IF(SUM(S135:U135)&lt;25000,IF(G143&gt;(25000-SUM(S135:U135)),25000-SUM(S135:U135),G143),0)</f>
        <v>0</v>
      </c>
      <c r="X135" s="71">
        <f>IF(SUM(S135:W135)&lt;25000,IF(H143&gt;(25000-SUM(S135:W135)),25000-SUM(S135:W135),H143),0)</f>
        <v>0</v>
      </c>
    </row>
    <row r="136" spans="1:24" ht="13.15" customHeight="1" thickBot="1">
      <c r="A136" s="464">
        <v>730001</v>
      </c>
      <c r="B136" s="455"/>
      <c r="C136" s="359" t="s">
        <v>218</v>
      </c>
      <c r="D136" s="347">
        <f>D134-D135</f>
        <v>0</v>
      </c>
      <c r="E136" s="348">
        <f>E134-E135</f>
        <v>0</v>
      </c>
      <c r="F136" s="348">
        <f>F134-F135</f>
        <v>0</v>
      </c>
      <c r="G136" s="348">
        <f>G134-G135</f>
        <v>0</v>
      </c>
      <c r="H136" s="347">
        <f>H134-H135</f>
        <v>0</v>
      </c>
      <c r="I136" s="608" cm="1">
        <f t="array" ref="I136">SUM(ROUND((I134:I135),0))</f>
        <v>0</v>
      </c>
      <c r="L136">
        <v>6</v>
      </c>
      <c r="M136" s="93" t="str">
        <f>IF(C146="","",C146)</f>
        <v/>
      </c>
      <c r="N136" s="58">
        <f>D146-S136</f>
        <v>0</v>
      </c>
      <c r="O136" s="58">
        <f>E146-T136</f>
        <v>0</v>
      </c>
      <c r="P136" s="58">
        <f>F146-U136</f>
        <v>0</v>
      </c>
      <c r="Q136" s="58">
        <f>G146-W136</f>
        <v>0</v>
      </c>
      <c r="R136" s="58">
        <f>H146-X136</f>
        <v>0</v>
      </c>
      <c r="S136" s="184">
        <f>IF(D146&gt;25000,25000,D146)</f>
        <v>0</v>
      </c>
      <c r="T136" s="58">
        <f>IF(S136&lt;25000,IF(E146&gt;(25000-S136),25000-S136,E146),0)</f>
        <v>0</v>
      </c>
      <c r="U136" s="58">
        <f>IF(SUM(S136:T136)&lt;25000,IF(F146&gt;(25000-SUM(S136:T136)),25000-SUM(S136:T136),F146),0)</f>
        <v>0</v>
      </c>
      <c r="V136" s="58"/>
      <c r="W136" s="58">
        <f>IF(SUM(S136:U136)&lt;25000,IF(G146&gt;(25000-SUM(S136:U136)),25000-SUM(S136:U136),G146),0)</f>
        <v>0</v>
      </c>
      <c r="X136" s="71">
        <f>IF(SUM(S136:W136)&lt;25000,IF(H146&gt;(25000-SUM(S136:W136)),25000-SUM(S136:W136),H146),0)</f>
        <v>0</v>
      </c>
    </row>
    <row r="137" spans="1:24" ht="13.15" customHeight="1">
      <c r="A137" s="310"/>
      <c r="B137" s="459" t="s">
        <v>186</v>
      </c>
      <c r="C137" s="349"/>
      <c r="D137" s="346"/>
      <c r="E137" s="346"/>
      <c r="F137" s="346"/>
      <c r="G137" s="346"/>
      <c r="H137" s="346"/>
      <c r="I137" s="587" cm="1">
        <f t="array" ref="I137">SUM(ROUND((D137:H137),0))</f>
        <v>0</v>
      </c>
      <c r="L137">
        <v>7</v>
      </c>
      <c r="M137" s="93" t="str">
        <f>IF(C149="","",C149)</f>
        <v/>
      </c>
      <c r="N137" s="58">
        <f>D149-S137</f>
        <v>0</v>
      </c>
      <c r="O137" s="58">
        <f>E149-T137</f>
        <v>0</v>
      </c>
      <c r="P137" s="58">
        <f>F149-U137</f>
        <v>0</v>
      </c>
      <c r="Q137" s="58">
        <f>G149-W137</f>
        <v>0</v>
      </c>
      <c r="R137" s="58">
        <f>H149-X137</f>
        <v>0</v>
      </c>
      <c r="S137" s="184">
        <f>IF(D149&gt;25000,25000,D149)</f>
        <v>0</v>
      </c>
      <c r="T137" s="58">
        <f>IF(S137&lt;25000,IF(E149&gt;(25000-S137),25000-S137,E149),0)</f>
        <v>0</v>
      </c>
      <c r="U137" s="58">
        <f>IF(SUM(S137:T137)&lt;25000,IF(F149&gt;(25000-SUM(S137:T137)),25000-SUM(S137:T137),F149),0)</f>
        <v>0</v>
      </c>
      <c r="V137" s="58"/>
      <c r="W137" s="58">
        <f>IF(SUM(S137:U137)&lt;25000,IF(G149&gt;(25000-SUM(S137:U137)),25000-SUM(S137:U137),G149),0)</f>
        <v>0</v>
      </c>
      <c r="X137" s="71">
        <f>IF(SUM(S137:W137)&lt;25000,IF(H149&gt;(25000-SUM(S137:W137)),25000-SUM(S137:W137),H149),0)</f>
        <v>0</v>
      </c>
    </row>
    <row r="138" spans="1:24" ht="13.15" customHeight="1">
      <c r="A138" s="463">
        <v>60250</v>
      </c>
      <c r="B138" s="454"/>
      <c r="C138" s="358" t="s">
        <v>219</v>
      </c>
      <c r="D138" s="338">
        <f>S133</f>
        <v>0</v>
      </c>
      <c r="E138" s="339">
        <f>T133</f>
        <v>0</v>
      </c>
      <c r="F138" s="339">
        <f>U133</f>
        <v>0</v>
      </c>
      <c r="G138" s="339">
        <f>W133</f>
        <v>0</v>
      </c>
      <c r="H138" s="338">
        <f>X133</f>
        <v>0</v>
      </c>
      <c r="I138" s="587" cm="1">
        <f t="array" ref="I138">SUM(ROUND((D138:H138),0))</f>
        <v>0</v>
      </c>
      <c r="L138">
        <v>8</v>
      </c>
      <c r="M138" s="93" t="str">
        <f>IF(C152="","",C152)</f>
        <v/>
      </c>
      <c r="N138" s="58">
        <f>D152-S138</f>
        <v>0</v>
      </c>
      <c r="O138" s="58">
        <f>E152-T138</f>
        <v>0</v>
      </c>
      <c r="P138" s="58">
        <f>F152-U138</f>
        <v>0</v>
      </c>
      <c r="Q138" s="58">
        <f>G152-W138</f>
        <v>0</v>
      </c>
      <c r="R138" s="58">
        <f>H152-X138</f>
        <v>0</v>
      </c>
      <c r="S138" s="184">
        <f>IF(D152&gt;25000,25000,D152)</f>
        <v>0</v>
      </c>
      <c r="T138" s="58">
        <f>IF(S138&lt;25000,IF(E152&gt;(25000-S138),25000-S138,E152),0)</f>
        <v>0</v>
      </c>
      <c r="U138" s="58">
        <f>IF(SUM(S138:T138)&lt;25000,IF(F152&gt;(25000-SUM(S138:T138)),25000-SUM(S138:T138),F152),0)</f>
        <v>0</v>
      </c>
      <c r="V138" s="58"/>
      <c r="W138" s="58">
        <f>IF(SUM(S138:U138)&lt;25000,IF(G152&gt;(25000-SUM(S138:U138)),25000-SUM(S138:U138),G152),0)</f>
        <v>0</v>
      </c>
      <c r="X138" s="71">
        <f>IF(SUM(S138:W138)&lt;25000,IF(H152&gt;(25000-SUM(S138:W138)),25000-SUM(S138:W138),H152),0)</f>
        <v>0</v>
      </c>
    </row>
    <row r="139" spans="1:24" ht="13.15" customHeight="1" thickBot="1">
      <c r="A139" s="464">
        <v>60270</v>
      </c>
      <c r="B139" s="455"/>
      <c r="C139" s="359" t="s">
        <v>218</v>
      </c>
      <c r="D139" s="347">
        <f>D137-D138</f>
        <v>0</v>
      </c>
      <c r="E139" s="348">
        <f>E137-E138</f>
        <v>0</v>
      </c>
      <c r="F139" s="348">
        <f>F137-F138</f>
        <v>0</v>
      </c>
      <c r="G139" s="348">
        <f>G137-G138</f>
        <v>0</v>
      </c>
      <c r="H139" s="347">
        <f>H137-H138</f>
        <v>0</v>
      </c>
      <c r="I139" s="608" cm="1">
        <f t="array" ref="I139">SUM(ROUND((I137:I138),0))</f>
        <v>0</v>
      </c>
      <c r="L139">
        <v>9</v>
      </c>
      <c r="M139" s="93" t="str">
        <f>IF(C155="","",C155)</f>
        <v/>
      </c>
      <c r="N139" s="58">
        <f>D155-S139</f>
        <v>0</v>
      </c>
      <c r="O139" s="58">
        <f>E155-T139</f>
        <v>0</v>
      </c>
      <c r="P139" s="58">
        <f>F155-U139</f>
        <v>0</v>
      </c>
      <c r="Q139" s="58">
        <f>G155-W139</f>
        <v>0</v>
      </c>
      <c r="R139" s="58">
        <f>H155-X139</f>
        <v>0</v>
      </c>
      <c r="S139" s="184">
        <f>IF(D155&gt;25000,25000,D155)</f>
        <v>0</v>
      </c>
      <c r="T139" s="58">
        <f>IF(S139&lt;25000,IF(E155&gt;(25000-S139),25000-S139,E155),0)</f>
        <v>0</v>
      </c>
      <c r="U139" s="58">
        <f>IF(SUM(S139:T139)&lt;25000,IF(F155&gt;(25000-SUM(S139:T139)),25000-SUM(S139:T139),F155),0)</f>
        <v>0</v>
      </c>
      <c r="V139" s="58"/>
      <c r="W139" s="58">
        <f>IF(SUM(S139:U139)&lt;25000,IF(G155&gt;(25000-SUM(S139:U139)),25000-SUM(S139:U139),G155),0)</f>
        <v>0</v>
      </c>
      <c r="X139" s="71">
        <f>IF(SUM(S139:W139)&lt;25000,IF(H155&gt;(25000-SUM(S139:W139)),25000-SUM(S139:W139),H155),0)</f>
        <v>0</v>
      </c>
    </row>
    <row r="140" spans="1:24" ht="13.15" customHeight="1">
      <c r="A140" s="310"/>
      <c r="B140" s="459" t="s">
        <v>187</v>
      </c>
      <c r="C140" s="349"/>
      <c r="D140" s="346"/>
      <c r="E140" s="346"/>
      <c r="F140" s="346"/>
      <c r="G140" s="346"/>
      <c r="H140" s="346"/>
      <c r="I140" s="587" cm="1">
        <f t="array" ref="I140">SUM(ROUND((D140:H140),0))</f>
        <v>0</v>
      </c>
      <c r="L140">
        <v>10</v>
      </c>
      <c r="M140" s="190" t="str">
        <f>IF(C158="","",C158)</f>
        <v/>
      </c>
      <c r="N140" s="58">
        <f>D158-S140</f>
        <v>0</v>
      </c>
      <c r="O140" s="58">
        <f>E158-T140</f>
        <v>0</v>
      </c>
      <c r="P140" s="58">
        <f>F158-U140</f>
        <v>0</v>
      </c>
      <c r="Q140" s="58">
        <f>G158-W140</f>
        <v>0</v>
      </c>
      <c r="R140" s="58">
        <f>H158-X140</f>
        <v>0</v>
      </c>
      <c r="S140" s="184">
        <f>IF(D158&gt;25000,25000,D158)</f>
        <v>0</v>
      </c>
      <c r="T140" s="58">
        <f>IF(S140&lt;25000,IF(E158&gt;(25000-S140),25000-S140,E158),0)</f>
        <v>0</v>
      </c>
      <c r="U140" s="58">
        <f>IF(SUM(S140:T140)&lt;25000,IF(F158&gt;(25000-SUM(S140:T140)),25000-SUM(S140:T140),F158),0)</f>
        <v>0</v>
      </c>
      <c r="V140" s="58"/>
      <c r="W140" s="58">
        <f>IF(SUM(S140:U140)&lt;25000,IF(G158&gt;(25000-SUM(S140:U140)),25000-SUM(S140:U140),G158),0)</f>
        <v>0</v>
      </c>
      <c r="X140" s="71">
        <f>IF(SUM(S140:W140)&lt;25000,IF(H158&gt;(25000-SUM(S140:W140)),25000-SUM(S140:W140),H158),0)</f>
        <v>0</v>
      </c>
    </row>
    <row r="141" spans="1:24" ht="13.15" customHeight="1">
      <c r="A141" s="463">
        <v>60250</v>
      </c>
      <c r="B141" s="454"/>
      <c r="C141" s="358" t="s">
        <v>219</v>
      </c>
      <c r="D141" s="338">
        <f>S134</f>
        <v>0</v>
      </c>
      <c r="E141" s="339">
        <f>T134</f>
        <v>0</v>
      </c>
      <c r="F141" s="339">
        <f>U134</f>
        <v>0</v>
      </c>
      <c r="G141" s="339">
        <f>W134</f>
        <v>0</v>
      </c>
      <c r="H141" s="338">
        <f>X134</f>
        <v>0</v>
      </c>
      <c r="I141" s="587" cm="1">
        <f t="array" ref="I141">SUM(ROUND((D141:H141),0))</f>
        <v>0</v>
      </c>
      <c r="L141">
        <v>11</v>
      </c>
      <c r="M141" s="523"/>
      <c r="N141" s="524"/>
      <c r="O141" s="524"/>
      <c r="P141" s="524"/>
      <c r="Q141" s="524"/>
      <c r="R141" s="524"/>
      <c r="S141" s="525"/>
      <c r="T141" s="524"/>
      <c r="U141" s="524"/>
      <c r="V141" s="524"/>
      <c r="W141" s="524"/>
      <c r="X141" s="526"/>
    </row>
    <row r="142" spans="1:24" ht="13.15" customHeight="1" thickBot="1">
      <c r="A142" s="464">
        <v>60270</v>
      </c>
      <c r="B142" s="455"/>
      <c r="C142" s="359" t="s">
        <v>218</v>
      </c>
      <c r="D142" s="347">
        <f>D140-D141</f>
        <v>0</v>
      </c>
      <c r="E142" s="348">
        <f>E140-E141</f>
        <v>0</v>
      </c>
      <c r="F142" s="348">
        <f>F140-F141</f>
        <v>0</v>
      </c>
      <c r="G142" s="348">
        <f>G140-G141</f>
        <v>0</v>
      </c>
      <c r="H142" s="347">
        <f>H140-H141</f>
        <v>0</v>
      </c>
      <c r="I142" s="608" cm="1">
        <f t="array" ref="I142">SUM(ROUND((I140:I141),0))</f>
        <v>0</v>
      </c>
      <c r="L142">
        <v>12</v>
      </c>
      <c r="M142" s="523"/>
      <c r="N142" s="524"/>
      <c r="O142" s="524"/>
      <c r="P142" s="524"/>
      <c r="Q142" s="524"/>
      <c r="R142" s="524"/>
      <c r="S142" s="525"/>
      <c r="T142" s="524"/>
      <c r="U142" s="524"/>
      <c r="V142" s="524"/>
      <c r="W142" s="524"/>
      <c r="X142" s="526"/>
    </row>
    <row r="143" spans="1:24" ht="13.15" customHeight="1">
      <c r="A143" s="310"/>
      <c r="B143" s="459" t="s">
        <v>87</v>
      </c>
      <c r="C143" s="349"/>
      <c r="D143" s="346"/>
      <c r="E143" s="346"/>
      <c r="F143" s="346"/>
      <c r="G143" s="346"/>
      <c r="H143" s="346"/>
      <c r="I143" s="587" cm="1">
        <f t="array" ref="I143">SUM(ROUND((D143:H143),0))</f>
        <v>0</v>
      </c>
      <c r="L143">
        <v>13</v>
      </c>
      <c r="M143" s="523"/>
      <c r="N143" s="524"/>
      <c r="O143" s="524"/>
      <c r="P143" s="524"/>
      <c r="Q143" s="524"/>
      <c r="R143" s="524"/>
      <c r="S143" s="525"/>
      <c r="T143" s="524"/>
      <c r="U143" s="524"/>
      <c r="V143" s="524"/>
      <c r="W143" s="524"/>
      <c r="X143" s="526"/>
    </row>
    <row r="144" spans="1:24" ht="13.15" customHeight="1">
      <c r="A144" s="463">
        <v>60250</v>
      </c>
      <c r="B144" s="454"/>
      <c r="C144" s="358" t="s">
        <v>219</v>
      </c>
      <c r="D144" s="338">
        <f>S135</f>
        <v>0</v>
      </c>
      <c r="E144" s="339">
        <f>T135</f>
        <v>0</v>
      </c>
      <c r="F144" s="339">
        <f>U135</f>
        <v>0</v>
      </c>
      <c r="G144" s="339">
        <f>W135</f>
        <v>0</v>
      </c>
      <c r="H144" s="338">
        <f>X135</f>
        <v>0</v>
      </c>
      <c r="I144" s="587" cm="1">
        <f t="array" ref="I144">SUM(ROUND((D144:H144),0))</f>
        <v>0</v>
      </c>
      <c r="L144">
        <v>14</v>
      </c>
      <c r="M144" s="523"/>
      <c r="N144" s="524"/>
      <c r="O144" s="524"/>
      <c r="P144" s="524"/>
      <c r="Q144" s="524"/>
      <c r="R144" s="524"/>
      <c r="S144" s="525"/>
      <c r="T144" s="524"/>
      <c r="U144" s="524"/>
      <c r="V144" s="524"/>
      <c r="W144" s="524"/>
      <c r="X144" s="526"/>
    </row>
    <row r="145" spans="1:24" ht="13.15" customHeight="1" thickBot="1">
      <c r="A145" s="464">
        <v>60270</v>
      </c>
      <c r="B145" s="455"/>
      <c r="C145" s="359" t="s">
        <v>218</v>
      </c>
      <c r="D145" s="347">
        <f>D143-D144</f>
        <v>0</v>
      </c>
      <c r="E145" s="348">
        <f>E143-E144</f>
        <v>0</v>
      </c>
      <c r="F145" s="348">
        <f>F143-F144</f>
        <v>0</v>
      </c>
      <c r="G145" s="348">
        <f>G143-G144</f>
        <v>0</v>
      </c>
      <c r="H145" s="347">
        <f>H143-H144</f>
        <v>0</v>
      </c>
      <c r="I145" s="608" cm="1">
        <f t="array" ref="I145">SUM(ROUND((I143:I144),0))</f>
        <v>0</v>
      </c>
      <c r="L145">
        <v>15</v>
      </c>
      <c r="M145" s="523"/>
      <c r="N145" s="524"/>
      <c r="O145" s="524"/>
      <c r="P145" s="524"/>
      <c r="Q145" s="524"/>
      <c r="R145" s="524"/>
      <c r="S145" s="525"/>
      <c r="T145" s="524"/>
      <c r="U145" s="524"/>
      <c r="V145" s="524"/>
      <c r="W145" s="524"/>
      <c r="X145" s="526"/>
    </row>
    <row r="146" spans="1:24" ht="13.15" customHeight="1">
      <c r="A146" s="310"/>
      <c r="B146" s="459" t="s">
        <v>178</v>
      </c>
      <c r="C146" s="349"/>
      <c r="D146" s="346"/>
      <c r="E146" s="346"/>
      <c r="F146" s="346"/>
      <c r="G146" s="346"/>
      <c r="H146" s="346"/>
      <c r="I146" s="587" cm="1">
        <f t="array" ref="I146">SUM(ROUND((D146:H146),0))</f>
        <v>0</v>
      </c>
      <c r="L146">
        <v>16</v>
      </c>
      <c r="M146" s="523"/>
      <c r="N146" s="524"/>
      <c r="O146" s="524"/>
      <c r="P146" s="524"/>
      <c r="Q146" s="524"/>
      <c r="R146" s="524"/>
      <c r="S146" s="525"/>
      <c r="T146" s="524"/>
      <c r="U146" s="524"/>
      <c r="V146" s="524"/>
      <c r="W146" s="524"/>
      <c r="X146" s="526"/>
    </row>
    <row r="147" spans="1:24" ht="13.15" customHeight="1">
      <c r="A147" s="463">
        <v>60250</v>
      </c>
      <c r="B147" s="454"/>
      <c r="C147" s="358" t="s">
        <v>219</v>
      </c>
      <c r="D147" s="338">
        <f>S136</f>
        <v>0</v>
      </c>
      <c r="E147" s="339">
        <f>T136</f>
        <v>0</v>
      </c>
      <c r="F147" s="339">
        <f>U136</f>
        <v>0</v>
      </c>
      <c r="G147" s="340">
        <f>W136</f>
        <v>0</v>
      </c>
      <c r="H147" s="338">
        <f>X136</f>
        <v>0</v>
      </c>
      <c r="I147" s="587" cm="1">
        <f t="array" ref="I147">SUM(ROUND((D147:H147),0))</f>
        <v>0</v>
      </c>
      <c r="L147">
        <v>17</v>
      </c>
      <c r="M147" s="523"/>
      <c r="N147" s="524"/>
      <c r="O147" s="524"/>
      <c r="P147" s="524"/>
      <c r="Q147" s="524"/>
      <c r="R147" s="524"/>
      <c r="S147" s="525"/>
      <c r="T147" s="524"/>
      <c r="U147" s="524"/>
      <c r="V147" s="524"/>
      <c r="W147" s="524"/>
      <c r="X147" s="526"/>
    </row>
    <row r="148" spans="1:24" ht="13.15" customHeight="1" thickBot="1">
      <c r="A148" s="464">
        <v>60270</v>
      </c>
      <c r="B148" s="455"/>
      <c r="C148" s="359" t="s">
        <v>218</v>
      </c>
      <c r="D148" s="347">
        <f>D146-D147</f>
        <v>0</v>
      </c>
      <c r="E148" s="348">
        <f>E146-E147</f>
        <v>0</v>
      </c>
      <c r="F148" s="348">
        <f>F146-F147</f>
        <v>0</v>
      </c>
      <c r="G148" s="351">
        <f>G146-G147</f>
        <v>0</v>
      </c>
      <c r="H148" s="347">
        <f>H146-H147</f>
        <v>0</v>
      </c>
      <c r="I148" s="608" cm="1">
        <f t="array" ref="I148">SUM(ROUND((I146:I147),0))</f>
        <v>0</v>
      </c>
      <c r="L148">
        <v>18</v>
      </c>
      <c r="M148" s="523"/>
      <c r="N148" s="524"/>
      <c r="O148" s="524"/>
      <c r="P148" s="524"/>
      <c r="Q148" s="524"/>
      <c r="R148" s="524"/>
      <c r="S148" s="525"/>
      <c r="T148" s="524"/>
      <c r="U148" s="524"/>
      <c r="V148" s="524"/>
      <c r="W148" s="524"/>
      <c r="X148" s="526"/>
    </row>
    <row r="149" spans="1:24" ht="13.15" customHeight="1">
      <c r="A149" s="310"/>
      <c r="B149" s="459" t="s">
        <v>188</v>
      </c>
      <c r="C149" s="349"/>
      <c r="D149" s="346"/>
      <c r="E149" s="346"/>
      <c r="F149" s="346"/>
      <c r="G149" s="346"/>
      <c r="H149" s="346"/>
      <c r="I149" s="587" cm="1">
        <f t="array" ref="I149">SUM(ROUND((D149:H149),0))</f>
        <v>0</v>
      </c>
      <c r="L149">
        <v>19</v>
      </c>
      <c r="M149" s="523"/>
      <c r="N149" s="524"/>
      <c r="O149" s="524"/>
      <c r="P149" s="524"/>
      <c r="Q149" s="524"/>
      <c r="R149" s="524"/>
      <c r="S149" s="525"/>
      <c r="T149" s="524"/>
      <c r="U149" s="524"/>
      <c r="V149" s="524"/>
      <c r="W149" s="524"/>
      <c r="X149" s="526"/>
    </row>
    <row r="150" spans="1:24" ht="13.15" customHeight="1">
      <c r="A150" s="463">
        <v>60250</v>
      </c>
      <c r="B150" s="454"/>
      <c r="C150" s="358" t="s">
        <v>219</v>
      </c>
      <c r="D150" s="338">
        <f>S137</f>
        <v>0</v>
      </c>
      <c r="E150" s="339">
        <f>T137</f>
        <v>0</v>
      </c>
      <c r="F150" s="339">
        <f>U137</f>
        <v>0</v>
      </c>
      <c r="G150" s="339">
        <f>W137</f>
        <v>0</v>
      </c>
      <c r="H150" s="338">
        <f>X137</f>
        <v>0</v>
      </c>
      <c r="I150" s="587" cm="1">
        <f t="array" ref="I150">SUM(ROUND((D150:H150),0))</f>
        <v>0</v>
      </c>
      <c r="L150">
        <v>20</v>
      </c>
      <c r="M150" s="523"/>
      <c r="N150" s="524"/>
      <c r="O150" s="524"/>
      <c r="P150" s="524"/>
      <c r="Q150" s="524"/>
      <c r="R150" s="524"/>
      <c r="S150" s="525"/>
      <c r="T150" s="524"/>
      <c r="U150" s="524"/>
      <c r="V150" s="524"/>
      <c r="W150" s="524"/>
      <c r="X150" s="526"/>
    </row>
    <row r="151" spans="1:24" ht="13.15" customHeight="1" thickBot="1">
      <c r="A151" s="464">
        <v>60270</v>
      </c>
      <c r="B151" s="455"/>
      <c r="C151" s="359" t="s">
        <v>218</v>
      </c>
      <c r="D151" s="347">
        <f>D149-D150</f>
        <v>0</v>
      </c>
      <c r="E151" s="348">
        <f>E149-E150</f>
        <v>0</v>
      </c>
      <c r="F151" s="348">
        <f>F149-F150</f>
        <v>0</v>
      </c>
      <c r="G151" s="348">
        <f>G149-G150</f>
        <v>0</v>
      </c>
      <c r="H151" s="347">
        <f>H149-H150</f>
        <v>0</v>
      </c>
      <c r="I151" s="608" cm="1">
        <f t="array" ref="I151">SUM(ROUND((I149:I150),0))</f>
        <v>0</v>
      </c>
      <c r="M151" s="24" t="s">
        <v>7</v>
      </c>
      <c r="N151" s="182">
        <f t="shared" ref="N151:X151" si="32">SUM(N131:N150)</f>
        <v>0</v>
      </c>
      <c r="O151" s="183">
        <f t="shared" si="32"/>
        <v>0</v>
      </c>
      <c r="P151" s="183">
        <f t="shared" si="32"/>
        <v>0</v>
      </c>
      <c r="Q151" s="183">
        <f t="shared" si="32"/>
        <v>0</v>
      </c>
      <c r="R151" s="183">
        <f t="shared" si="32"/>
        <v>0</v>
      </c>
      <c r="S151" s="182">
        <f>SUM(S131:S150)</f>
        <v>0</v>
      </c>
      <c r="T151" s="183">
        <f t="shared" si="32"/>
        <v>0</v>
      </c>
      <c r="U151" s="183">
        <f t="shared" si="32"/>
        <v>0</v>
      </c>
      <c r="V151" s="183"/>
      <c r="W151" s="183">
        <f t="shared" si="32"/>
        <v>0</v>
      </c>
      <c r="X151" s="189">
        <f t="shared" si="32"/>
        <v>0</v>
      </c>
    </row>
    <row r="152" spans="1:24" ht="13.15" customHeight="1">
      <c r="A152" s="310"/>
      <c r="B152" s="459" t="s">
        <v>189</v>
      </c>
      <c r="C152" s="349"/>
      <c r="D152" s="346"/>
      <c r="E152" s="346"/>
      <c r="F152" s="346"/>
      <c r="G152" s="346"/>
      <c r="H152" s="346"/>
      <c r="I152" s="587" cm="1">
        <f t="array" ref="I152">SUM(ROUND((D152:H152),0))</f>
        <v>0</v>
      </c>
    </row>
    <row r="153" spans="1:24" ht="13.15" customHeight="1">
      <c r="A153" s="463">
        <v>60250</v>
      </c>
      <c r="B153" s="454"/>
      <c r="C153" s="358" t="s">
        <v>219</v>
      </c>
      <c r="D153" s="338">
        <f>S138</f>
        <v>0</v>
      </c>
      <c r="E153" s="339">
        <f>T138</f>
        <v>0</v>
      </c>
      <c r="F153" s="339">
        <f>U138</f>
        <v>0</v>
      </c>
      <c r="G153" s="339">
        <f>W138</f>
        <v>0</v>
      </c>
      <c r="H153" s="338">
        <f>X138</f>
        <v>0</v>
      </c>
      <c r="I153" s="587" cm="1">
        <f t="array" ref="I153">SUM(ROUND((D153:H153),0))</f>
        <v>0</v>
      </c>
    </row>
    <row r="154" spans="1:24" ht="13.15" customHeight="1" thickBot="1">
      <c r="A154" s="464">
        <v>60270</v>
      </c>
      <c r="B154" s="455"/>
      <c r="C154" s="359" t="s">
        <v>218</v>
      </c>
      <c r="D154" s="347">
        <f>D152-D153</f>
        <v>0</v>
      </c>
      <c r="E154" s="348">
        <f>E152-E153</f>
        <v>0</v>
      </c>
      <c r="F154" s="348">
        <f>F152-F153</f>
        <v>0</v>
      </c>
      <c r="G154" s="348">
        <f>G152-G153</f>
        <v>0</v>
      </c>
      <c r="H154" s="347">
        <f>H152-H153</f>
        <v>0</v>
      </c>
      <c r="I154" s="608" cm="1">
        <f t="array" ref="I154">SUM(ROUND((I152:I153),0))</f>
        <v>0</v>
      </c>
    </row>
    <row r="155" spans="1:24" ht="13.15" customHeight="1">
      <c r="A155" s="310"/>
      <c r="B155" s="459" t="s">
        <v>190</v>
      </c>
      <c r="C155" s="349"/>
      <c r="D155" s="346"/>
      <c r="E155" s="346"/>
      <c r="F155" s="346"/>
      <c r="G155" s="346"/>
      <c r="H155" s="346"/>
      <c r="I155" s="587" cm="1">
        <f t="array" ref="I155">SUM(ROUND((D155:H155),0))</f>
        <v>0</v>
      </c>
    </row>
    <row r="156" spans="1:24" ht="13.15" customHeight="1">
      <c r="A156" s="463">
        <v>60250</v>
      </c>
      <c r="B156" s="454"/>
      <c r="C156" s="358" t="s">
        <v>219</v>
      </c>
      <c r="D156" s="338">
        <f>S139</f>
        <v>0</v>
      </c>
      <c r="E156" s="339">
        <f>T139</f>
        <v>0</v>
      </c>
      <c r="F156" s="339">
        <f>U139</f>
        <v>0</v>
      </c>
      <c r="G156" s="339">
        <f>W139</f>
        <v>0</v>
      </c>
      <c r="H156" s="338">
        <f>X139</f>
        <v>0</v>
      </c>
      <c r="I156" s="587" cm="1">
        <f t="array" ref="I156">SUM(ROUND((D156:H156),0))</f>
        <v>0</v>
      </c>
    </row>
    <row r="157" spans="1:24" ht="13.15" customHeight="1" thickBot="1">
      <c r="A157" s="464">
        <v>60270</v>
      </c>
      <c r="B157" s="455"/>
      <c r="C157" s="359" t="s">
        <v>218</v>
      </c>
      <c r="D157" s="347">
        <f>D155-D156</f>
        <v>0</v>
      </c>
      <c r="E157" s="348">
        <f>E155-E156</f>
        <v>0</v>
      </c>
      <c r="F157" s="348">
        <f>F155-F156</f>
        <v>0</v>
      </c>
      <c r="G157" s="348">
        <f>G155-G156</f>
        <v>0</v>
      </c>
      <c r="H157" s="347">
        <f>H155-H156</f>
        <v>0</v>
      </c>
      <c r="I157" s="608" cm="1">
        <f t="array" ref="I157">SUM(ROUND((I155:I156),0))</f>
        <v>0</v>
      </c>
    </row>
    <row r="158" spans="1:24" ht="13.15" customHeight="1">
      <c r="A158" s="310"/>
      <c r="B158" s="460">
        <v>10</v>
      </c>
      <c r="C158" s="349"/>
      <c r="D158" s="346"/>
      <c r="E158" s="346"/>
      <c r="F158" s="346"/>
      <c r="G158" s="346"/>
      <c r="H158" s="346"/>
      <c r="I158" s="587" cm="1">
        <f t="array" ref="I158">SUM(ROUND((D158:H158),0))</f>
        <v>0</v>
      </c>
    </row>
    <row r="159" spans="1:24" ht="13.15" customHeight="1">
      <c r="A159" s="463">
        <v>60250</v>
      </c>
      <c r="B159" s="456"/>
      <c r="C159" s="358" t="s">
        <v>219</v>
      </c>
      <c r="D159" s="338">
        <f>S140</f>
        <v>0</v>
      </c>
      <c r="E159" s="339">
        <f>T140</f>
        <v>0</v>
      </c>
      <c r="F159" s="339">
        <f>U140</f>
        <v>0</v>
      </c>
      <c r="G159" s="339">
        <f>W140</f>
        <v>0</v>
      </c>
      <c r="H159" s="338">
        <f>X140</f>
        <v>0</v>
      </c>
      <c r="I159" s="587" cm="1">
        <f t="array" ref="I159">SUM(ROUND((D159:H159),0))</f>
        <v>0</v>
      </c>
    </row>
    <row r="160" spans="1:24" ht="13.15" customHeight="1" thickBot="1">
      <c r="A160" s="464">
        <v>60270</v>
      </c>
      <c r="B160" s="456"/>
      <c r="C160" s="358" t="s">
        <v>218</v>
      </c>
      <c r="D160" s="371">
        <f>D158-D159</f>
        <v>0</v>
      </c>
      <c r="E160" s="354">
        <f>E158-E159</f>
        <v>0</v>
      </c>
      <c r="F160" s="354">
        <f>F158-F159</f>
        <v>0</v>
      </c>
      <c r="G160" s="354">
        <f>G158-G159</f>
        <v>0</v>
      </c>
      <c r="H160" s="371">
        <f>H158-H159</f>
        <v>0</v>
      </c>
      <c r="I160" s="608" cm="1">
        <f t="array" ref="I160">SUM(ROUND((I158:I159),0))</f>
        <v>0</v>
      </c>
    </row>
    <row r="161" spans="1:24" ht="13.15" customHeight="1" thickBot="1">
      <c r="A161" s="515"/>
      <c r="B161" s="516"/>
      <c r="C161" s="577" t="s">
        <v>208</v>
      </c>
      <c r="D161" s="578">
        <f>SUM(D131+D134+D137+D140+D143+D146+D149+D152+D155+D158)</f>
        <v>0</v>
      </c>
      <c r="E161" s="578">
        <f>SUM(E131+E134+E137+E140+E143+E146+E149+E152+E155+E158)</f>
        <v>0</v>
      </c>
      <c r="F161" s="578">
        <f>SUM(F131+F134+F137+F140+F143+F146+F149+F152+F155+F158)</f>
        <v>0</v>
      </c>
      <c r="G161" s="578">
        <f>SUM(G131+G134+G137+G140+G143+G146+G149+G152+G155+G158)</f>
        <v>0</v>
      </c>
      <c r="H161" s="517">
        <f>SUM(H131+H134+H137+H140+H143+H146+H149+H152+H155+H158)</f>
        <v>0</v>
      </c>
      <c r="I161" s="611" cm="1">
        <f t="array" ref="I161">SUM(ROUND((D161:H161),0))</f>
        <v>0</v>
      </c>
      <c r="K161" s="4"/>
      <c r="M161" s="1"/>
      <c r="N161" s="1"/>
      <c r="O161" s="1"/>
      <c r="P161" s="1"/>
      <c r="Q161" s="1"/>
      <c r="R161" s="1"/>
      <c r="S161" s="1"/>
      <c r="T161" s="1"/>
      <c r="U161" s="1"/>
      <c r="V161" s="1"/>
      <c r="W161" s="1"/>
      <c r="X161" s="1"/>
    </row>
    <row r="162" spans="1:24">
      <c r="A162" s="17"/>
      <c r="B162" s="511"/>
      <c r="C162" s="514"/>
      <c r="D162" s="199"/>
      <c r="E162" s="199"/>
      <c r="F162" s="199"/>
      <c r="G162" s="199"/>
      <c r="H162" s="199"/>
      <c r="I162" s="612"/>
    </row>
    <row r="163" spans="1:24">
      <c r="A163" s="17"/>
      <c r="B163" s="511"/>
      <c r="C163" s="514"/>
      <c r="D163" s="199"/>
      <c r="E163" s="199"/>
      <c r="F163" s="199"/>
      <c r="G163" s="199"/>
      <c r="H163" s="199"/>
      <c r="I163" s="612"/>
    </row>
    <row r="164" spans="1:24" ht="13">
      <c r="A164" s="17"/>
      <c r="B164" s="511"/>
      <c r="C164" s="512"/>
      <c r="D164" s="67"/>
      <c r="E164" s="67"/>
      <c r="F164" s="67"/>
      <c r="G164" s="67"/>
      <c r="H164" s="67"/>
      <c r="I164" s="613"/>
    </row>
    <row r="165" spans="1:24">
      <c r="A165" s="17"/>
      <c r="B165" s="511"/>
      <c r="C165" s="514"/>
      <c r="D165" s="199"/>
      <c r="E165" s="199"/>
      <c r="F165" s="199"/>
      <c r="G165" s="199"/>
      <c r="H165" s="199"/>
      <c r="I165" s="612"/>
    </row>
    <row r="166" spans="1:24">
      <c r="A166" s="17"/>
      <c r="B166" s="511"/>
      <c r="C166" s="514"/>
      <c r="D166" s="199"/>
      <c r="E166" s="199"/>
      <c r="F166" s="199"/>
      <c r="G166" s="199"/>
      <c r="H166" s="199"/>
      <c r="I166" s="612"/>
    </row>
    <row r="167" spans="1:24" ht="13">
      <c r="A167" s="17"/>
      <c r="B167" s="511"/>
      <c r="C167" s="512"/>
      <c r="D167" s="67"/>
      <c r="E167" s="67"/>
      <c r="F167" s="67"/>
      <c r="G167" s="67"/>
      <c r="H167" s="67"/>
      <c r="I167" s="613"/>
    </row>
    <row r="168" spans="1:24">
      <c r="A168" s="17"/>
      <c r="B168" s="511"/>
      <c r="C168" s="514"/>
      <c r="D168" s="199"/>
      <c r="E168" s="199"/>
      <c r="F168" s="199"/>
      <c r="G168" s="199"/>
      <c r="H168" s="199"/>
      <c r="I168" s="612"/>
    </row>
    <row r="169" spans="1:24">
      <c r="A169" s="17"/>
      <c r="B169" s="511"/>
      <c r="C169" s="514"/>
      <c r="D169" s="199"/>
      <c r="E169" s="199"/>
      <c r="F169" s="199"/>
      <c r="G169" s="199"/>
      <c r="H169" s="199"/>
      <c r="I169" s="612"/>
    </row>
    <row r="170" spans="1:24" ht="13">
      <c r="A170" s="17"/>
      <c r="B170" s="511"/>
      <c r="C170" s="512"/>
      <c r="D170" s="67"/>
      <c r="E170" s="67"/>
      <c r="F170" s="67"/>
      <c r="G170" s="67"/>
      <c r="H170" s="67"/>
      <c r="I170" s="613"/>
    </row>
    <row r="171" spans="1:24">
      <c r="A171" s="17"/>
      <c r="B171" s="511"/>
      <c r="C171" s="514"/>
      <c r="D171" s="199"/>
      <c r="E171" s="199"/>
      <c r="F171" s="199"/>
      <c r="G171" s="199"/>
      <c r="H171" s="199"/>
      <c r="I171" s="612"/>
    </row>
    <row r="172" spans="1:24">
      <c r="A172" s="17"/>
      <c r="B172" s="511"/>
      <c r="C172" s="514"/>
      <c r="D172" s="199"/>
      <c r="E172" s="199"/>
      <c r="F172" s="199"/>
      <c r="G172" s="199"/>
      <c r="H172" s="199"/>
      <c r="I172" s="612"/>
    </row>
    <row r="173" spans="1:24" ht="13">
      <c r="A173" s="17"/>
      <c r="B173" s="511"/>
      <c r="C173" s="512"/>
      <c r="D173" s="67"/>
      <c r="E173" s="67"/>
      <c r="F173" s="67"/>
      <c r="G173" s="67"/>
      <c r="H173" s="67"/>
      <c r="I173" s="613"/>
    </row>
    <row r="174" spans="1:24">
      <c r="A174" s="17"/>
      <c r="B174" s="511"/>
      <c r="C174" s="514"/>
      <c r="D174" s="199"/>
      <c r="E174" s="199"/>
      <c r="F174" s="199"/>
      <c r="G174" s="199"/>
      <c r="H174" s="199"/>
      <c r="I174" s="612"/>
    </row>
    <row r="175" spans="1:24">
      <c r="A175" s="17"/>
      <c r="B175" s="511"/>
      <c r="C175" s="514"/>
      <c r="D175" s="199"/>
      <c r="E175" s="199"/>
      <c r="F175" s="199"/>
      <c r="G175" s="199"/>
      <c r="H175" s="199"/>
      <c r="I175" s="612"/>
    </row>
    <row r="176" spans="1:24" ht="13">
      <c r="A176" s="17"/>
      <c r="B176" s="511"/>
      <c r="C176" s="512"/>
      <c r="D176" s="67"/>
      <c r="E176" s="67"/>
      <c r="F176" s="67"/>
      <c r="G176" s="67"/>
      <c r="H176" s="67"/>
      <c r="I176" s="613"/>
    </row>
    <row r="177" spans="1:24">
      <c r="A177" s="17"/>
      <c r="B177" s="511"/>
      <c r="C177" s="514"/>
      <c r="D177" s="199"/>
      <c r="E177" s="199"/>
      <c r="F177" s="199"/>
      <c r="G177" s="199"/>
      <c r="H177" s="199"/>
      <c r="I177" s="612"/>
    </row>
    <row r="178" spans="1:24">
      <c r="A178" s="17"/>
      <c r="B178" s="511"/>
      <c r="C178" s="514"/>
      <c r="D178" s="199"/>
      <c r="E178" s="199"/>
      <c r="F178" s="199"/>
      <c r="G178" s="199"/>
      <c r="H178" s="199"/>
      <c r="I178" s="612"/>
    </row>
    <row r="179" spans="1:24" ht="13">
      <c r="A179" s="17"/>
      <c r="B179" s="511"/>
      <c r="C179" s="512"/>
      <c r="D179" s="67"/>
      <c r="E179" s="67"/>
      <c r="F179" s="67"/>
      <c r="G179" s="67"/>
      <c r="H179" s="67"/>
      <c r="I179" s="613"/>
    </row>
    <row r="180" spans="1:24">
      <c r="A180" s="17"/>
      <c r="B180" s="511"/>
      <c r="C180" s="514"/>
      <c r="D180" s="199"/>
      <c r="E180" s="199"/>
      <c r="F180" s="199"/>
      <c r="G180" s="199"/>
      <c r="H180" s="199"/>
      <c r="I180" s="612"/>
    </row>
    <row r="181" spans="1:24" s="1" customFormat="1">
      <c r="A181" s="17"/>
      <c r="B181" s="511"/>
      <c r="C181" s="514"/>
      <c r="D181" s="199"/>
      <c r="E181" s="199"/>
      <c r="F181" s="199"/>
      <c r="G181" s="199"/>
      <c r="H181" s="199"/>
      <c r="I181" s="612"/>
      <c r="J181" s="15"/>
      <c r="M181"/>
      <c r="N181"/>
      <c r="O181"/>
      <c r="P181"/>
      <c r="Q181"/>
      <c r="R181"/>
      <c r="S181"/>
      <c r="T181"/>
      <c r="U181"/>
      <c r="V181"/>
      <c r="W181"/>
      <c r="X181"/>
    </row>
    <row r="182" spans="1:24" ht="13">
      <c r="A182" s="17"/>
      <c r="B182" s="511"/>
      <c r="C182" s="512"/>
      <c r="D182" s="67"/>
      <c r="E182" s="67"/>
      <c r="F182" s="67"/>
      <c r="G182" s="67"/>
      <c r="H182" s="67"/>
      <c r="I182" s="613"/>
    </row>
    <row r="183" spans="1:24">
      <c r="A183" s="17"/>
      <c r="B183" s="511"/>
      <c r="C183" s="514"/>
      <c r="D183" s="199"/>
      <c r="E183" s="199"/>
      <c r="F183" s="199"/>
      <c r="G183" s="199"/>
      <c r="H183" s="199"/>
      <c r="I183" s="612"/>
    </row>
    <row r="184" spans="1:24">
      <c r="A184" s="17"/>
      <c r="B184" s="511"/>
      <c r="C184" s="514"/>
      <c r="D184" s="199"/>
      <c r="E184" s="199"/>
      <c r="F184" s="199"/>
      <c r="G184" s="199"/>
      <c r="H184" s="199"/>
      <c r="I184" s="612"/>
    </row>
    <row r="185" spans="1:24" ht="13">
      <c r="A185" s="17"/>
      <c r="B185" s="511"/>
      <c r="C185" s="512"/>
      <c r="D185" s="67"/>
      <c r="E185" s="67"/>
      <c r="F185" s="67"/>
      <c r="G185" s="67"/>
      <c r="H185" s="67"/>
      <c r="I185" s="613"/>
    </row>
    <row r="186" spans="1:24">
      <c r="A186" s="17"/>
      <c r="B186" s="511"/>
      <c r="C186" s="514"/>
      <c r="D186" s="199"/>
      <c r="E186" s="199"/>
      <c r="F186" s="199"/>
      <c r="G186" s="199"/>
      <c r="H186" s="199"/>
      <c r="I186" s="612"/>
    </row>
    <row r="187" spans="1:24">
      <c r="A187" s="17"/>
      <c r="B187" s="511"/>
      <c r="C187" s="514"/>
      <c r="D187" s="199"/>
      <c r="E187" s="199"/>
      <c r="F187" s="199"/>
      <c r="G187" s="199"/>
      <c r="H187" s="199"/>
      <c r="I187" s="612"/>
    </row>
    <row r="188" spans="1:24" ht="13">
      <c r="A188" s="17"/>
      <c r="B188" s="511"/>
      <c r="C188" s="512"/>
      <c r="D188" s="67"/>
      <c r="E188" s="67"/>
      <c r="F188" s="67"/>
      <c r="G188" s="67"/>
      <c r="H188" s="67"/>
      <c r="I188" s="613"/>
    </row>
    <row r="189" spans="1:24">
      <c r="A189" s="17"/>
      <c r="B189" s="511"/>
      <c r="C189" s="514"/>
      <c r="D189" s="199"/>
      <c r="E189" s="199"/>
      <c r="F189" s="199"/>
      <c r="G189" s="199"/>
      <c r="H189" s="199"/>
      <c r="I189" s="612"/>
    </row>
    <row r="190" spans="1:24">
      <c r="A190" s="17"/>
      <c r="B190" s="511"/>
      <c r="C190" s="514"/>
      <c r="D190" s="199"/>
      <c r="E190" s="199"/>
      <c r="F190" s="199"/>
      <c r="G190" s="199"/>
      <c r="H190" s="199"/>
      <c r="I190" s="612"/>
    </row>
    <row r="191" spans="1:24" ht="13">
      <c r="A191" s="17"/>
      <c r="B191" s="729"/>
      <c r="C191" s="730"/>
      <c r="D191" s="513"/>
      <c r="E191" s="513"/>
      <c r="F191" s="513"/>
      <c r="G191" s="513"/>
      <c r="H191" s="513"/>
      <c r="I191" s="613"/>
    </row>
  </sheetData>
  <sheetProtection algorithmName="SHA-512" hashValue="yxyAFs0poq2yBnoSw8UmVy8xzFavKH3idKbZdIYaHkXef+mAFC2MtjRXhNO/G6qOcipRAmArrQIY851glp9G9g==" saltValue="yfpum0PwPRQvHlAzSgATxQ==" spinCount="100000" sheet="1" objects="1" scenarios="1"/>
  <mergeCells count="105">
    <mergeCell ref="N129:R129"/>
    <mergeCell ref="O7:P11"/>
    <mergeCell ref="K10:M10"/>
    <mergeCell ref="K11:M11"/>
    <mergeCell ref="K9:M9"/>
    <mergeCell ref="K112:M112"/>
    <mergeCell ref="K113:M113"/>
    <mergeCell ref="K114:M114"/>
    <mergeCell ref="K115:M115"/>
    <mergeCell ref="K30:M30"/>
    <mergeCell ref="M129:M130"/>
    <mergeCell ref="J93:M93"/>
    <mergeCell ref="K95:M95"/>
    <mergeCell ref="K94:M94"/>
    <mergeCell ref="J14:M14"/>
    <mergeCell ref="K28:M28"/>
    <mergeCell ref="K29:M29"/>
    <mergeCell ref="J61:L61"/>
    <mergeCell ref="J37:M39"/>
    <mergeCell ref="S129:X129"/>
    <mergeCell ref="J57:M60"/>
    <mergeCell ref="B69:C69"/>
    <mergeCell ref="B117:I117"/>
    <mergeCell ref="J111:M111"/>
    <mergeCell ref="D74:E74"/>
    <mergeCell ref="H75:H76"/>
    <mergeCell ref="X8:X10"/>
    <mergeCell ref="A1:C1"/>
    <mergeCell ref="B55:C55"/>
    <mergeCell ref="A72:C72"/>
    <mergeCell ref="D1:I1"/>
    <mergeCell ref="C5:C6"/>
    <mergeCell ref="B13:C13"/>
    <mergeCell ref="A5:A6"/>
    <mergeCell ref="D2:F2"/>
    <mergeCell ref="G2:H2"/>
    <mergeCell ref="G5:G6"/>
    <mergeCell ref="H5:H6"/>
    <mergeCell ref="D5:D6"/>
    <mergeCell ref="I5:I6"/>
    <mergeCell ref="F5:F6"/>
    <mergeCell ref="D3:E3"/>
    <mergeCell ref="F3:G3"/>
    <mergeCell ref="B23:C23"/>
    <mergeCell ref="B30:C30"/>
    <mergeCell ref="B26:C26"/>
    <mergeCell ref="B36:C36"/>
    <mergeCell ref="B31:C31"/>
    <mergeCell ref="B12:C12"/>
    <mergeCell ref="J2:M6"/>
    <mergeCell ref="B57:B62"/>
    <mergeCell ref="F4:G4"/>
    <mergeCell ref="H4:I4"/>
    <mergeCell ref="H3:I3"/>
    <mergeCell ref="E5:E6"/>
    <mergeCell ref="A2:B2"/>
    <mergeCell ref="B53:C53"/>
    <mergeCell ref="A3:B3"/>
    <mergeCell ref="A4:B4"/>
    <mergeCell ref="B5:B6"/>
    <mergeCell ref="J7:M7"/>
    <mergeCell ref="K8:M8"/>
    <mergeCell ref="J41:M41"/>
    <mergeCell ref="K31:M31"/>
    <mergeCell ref="J27:M27"/>
    <mergeCell ref="B70:C70"/>
    <mergeCell ref="B42:C42"/>
    <mergeCell ref="B109:C109"/>
    <mergeCell ref="B128:C128"/>
    <mergeCell ref="B118:I118"/>
    <mergeCell ref="B56:C56"/>
    <mergeCell ref="B88:C88"/>
    <mergeCell ref="B81:C81"/>
    <mergeCell ref="B86:C86"/>
    <mergeCell ref="B67:C67"/>
    <mergeCell ref="B52:C52"/>
    <mergeCell ref="B85:C85"/>
    <mergeCell ref="D75:D76"/>
    <mergeCell ref="H73:I73"/>
    <mergeCell ref="E75:E76"/>
    <mergeCell ref="B91:C91"/>
    <mergeCell ref="B78:C78"/>
    <mergeCell ref="B79:C79"/>
    <mergeCell ref="B80:C80"/>
    <mergeCell ref="B90:C90"/>
    <mergeCell ref="B84:C84"/>
    <mergeCell ref="B116:C116"/>
    <mergeCell ref="B68:C68"/>
    <mergeCell ref="B63:C63"/>
    <mergeCell ref="B191:C191"/>
    <mergeCell ref="A71:I71"/>
    <mergeCell ref="B82:C82"/>
    <mergeCell ref="B87:C87"/>
    <mergeCell ref="A73:C73"/>
    <mergeCell ref="D72:F72"/>
    <mergeCell ref="K97:M97"/>
    <mergeCell ref="B129:I129"/>
    <mergeCell ref="B130:C130"/>
    <mergeCell ref="A75:C76"/>
    <mergeCell ref="A74:C74"/>
    <mergeCell ref="G72:H72"/>
    <mergeCell ref="F75:F76"/>
    <mergeCell ref="G75:G76"/>
    <mergeCell ref="I75:I76"/>
    <mergeCell ref="D73:F73"/>
  </mergeCells>
  <phoneticPr fontId="0" type="noConversion"/>
  <conditionalFormatting sqref="A10">
    <cfRule type="expression" dxfId="568" priority="92" stopIfTrue="1">
      <formula>$AE$10&gt;0</formula>
    </cfRule>
  </conditionalFormatting>
  <conditionalFormatting sqref="A11">
    <cfRule type="expression" dxfId="567" priority="91" stopIfTrue="1">
      <formula>$AE$11&gt;0</formula>
    </cfRule>
  </conditionalFormatting>
  <conditionalFormatting sqref="A12">
    <cfRule type="expression" dxfId="566" priority="209" stopIfTrue="1">
      <formula>SUM($AE$14:$AE$30)&gt;0</formula>
    </cfRule>
  </conditionalFormatting>
  <conditionalFormatting sqref="A28:A29">
    <cfRule type="expression" dxfId="565" priority="1" stopIfTrue="1">
      <formula>$AE$34&gt;0</formula>
    </cfRule>
  </conditionalFormatting>
  <conditionalFormatting sqref="A30">
    <cfRule type="expression" dxfId="564" priority="26" stopIfTrue="1">
      <formula>$AE$42&gt;0</formula>
    </cfRule>
  </conditionalFormatting>
  <conditionalFormatting sqref="A51">
    <cfRule type="expression" dxfId="563" priority="25" stopIfTrue="1">
      <formula>$AE$54&gt;0</formula>
    </cfRule>
  </conditionalFormatting>
  <conditionalFormatting sqref="A93">
    <cfRule type="expression" dxfId="562" priority="86" stopIfTrue="1">
      <formula>$AE$15&gt;0</formula>
    </cfRule>
  </conditionalFormatting>
  <conditionalFormatting sqref="A94">
    <cfRule type="expression" dxfId="561" priority="85" stopIfTrue="1">
      <formula>$AE$16&gt;0</formula>
    </cfRule>
  </conditionalFormatting>
  <conditionalFormatting sqref="A95">
    <cfRule type="expression" dxfId="560" priority="84" stopIfTrue="1">
      <formula>$AE$17&gt;0</formula>
    </cfRule>
  </conditionalFormatting>
  <conditionalFormatting sqref="A96">
    <cfRule type="expression" dxfId="559" priority="83" stopIfTrue="1">
      <formula>$AE$18&gt;0</formula>
    </cfRule>
  </conditionalFormatting>
  <conditionalFormatting sqref="A97">
    <cfRule type="expression" dxfId="558" priority="82" stopIfTrue="1">
      <formula>$AE$19&gt;0</formula>
    </cfRule>
  </conditionalFormatting>
  <conditionalFormatting sqref="A98">
    <cfRule type="expression" dxfId="557" priority="81" stopIfTrue="1">
      <formula>$AE$20&gt;0</formula>
    </cfRule>
  </conditionalFormatting>
  <conditionalFormatting sqref="A99">
    <cfRule type="expression" dxfId="556" priority="80" stopIfTrue="1">
      <formula>$AE$21&gt;0</formula>
    </cfRule>
  </conditionalFormatting>
  <conditionalFormatting sqref="A100">
    <cfRule type="expression" dxfId="555" priority="79" stopIfTrue="1">
      <formula>$AE$22&gt;0</formula>
    </cfRule>
  </conditionalFormatting>
  <conditionalFormatting sqref="A101">
    <cfRule type="expression" dxfId="554" priority="78" stopIfTrue="1">
      <formula>$AE$23&gt;0</formula>
    </cfRule>
  </conditionalFormatting>
  <conditionalFormatting sqref="A102">
    <cfRule type="expression" dxfId="553" priority="77" stopIfTrue="1">
      <formula>$AE$24&gt;0</formula>
    </cfRule>
  </conditionalFormatting>
  <conditionalFormatting sqref="A103">
    <cfRule type="expression" dxfId="552" priority="76" stopIfTrue="1">
      <formula>$AE$25&gt;0</formula>
    </cfRule>
  </conditionalFormatting>
  <conditionalFormatting sqref="A104">
    <cfRule type="expression" dxfId="551" priority="75" stopIfTrue="1">
      <formula>$AE$26&gt;0</formula>
    </cfRule>
  </conditionalFormatting>
  <conditionalFormatting sqref="A105">
    <cfRule type="expression" dxfId="550" priority="74" stopIfTrue="1">
      <formula>$AE$27&gt;0</formula>
    </cfRule>
  </conditionalFormatting>
  <conditionalFormatting sqref="A106">
    <cfRule type="expression" dxfId="549" priority="73" stopIfTrue="1">
      <formula>$AE$28&gt;0</formula>
    </cfRule>
  </conditionalFormatting>
  <conditionalFormatting sqref="A107">
    <cfRule type="expression" dxfId="548" priority="94" stopIfTrue="1">
      <formula>$AE$29&gt;0</formula>
    </cfRule>
  </conditionalFormatting>
  <conditionalFormatting sqref="A108">
    <cfRule type="expression" dxfId="547" priority="172" stopIfTrue="1">
      <formula>$AE$30&gt;0</formula>
    </cfRule>
  </conditionalFormatting>
  <conditionalFormatting sqref="A111">
    <cfRule type="expression" dxfId="546" priority="66" stopIfTrue="1">
      <formula>$AE$37&gt;0</formula>
    </cfRule>
  </conditionalFormatting>
  <conditionalFormatting sqref="A112">
    <cfRule type="expression" dxfId="545" priority="65" stopIfTrue="1">
      <formula>$AE$38&gt;0</formula>
    </cfRule>
  </conditionalFormatting>
  <conditionalFormatting sqref="A113">
    <cfRule type="expression" dxfId="544" priority="64" stopIfTrue="1">
      <formula>$AE$39&gt;0</formula>
    </cfRule>
  </conditionalFormatting>
  <conditionalFormatting sqref="A114">
    <cfRule type="expression" dxfId="543" priority="44" stopIfTrue="1">
      <formula>$AE$40&gt;0</formula>
    </cfRule>
  </conditionalFormatting>
  <conditionalFormatting sqref="A115">
    <cfRule type="expression" dxfId="542" priority="181" stopIfTrue="1">
      <formula>$AE$41&gt;0</formula>
    </cfRule>
  </conditionalFormatting>
  <conditionalFormatting sqref="A119">
    <cfRule type="expression" dxfId="541" priority="56" stopIfTrue="1">
      <formula>$AE$45&gt;0</formula>
    </cfRule>
  </conditionalFormatting>
  <conditionalFormatting sqref="A120">
    <cfRule type="expression" dxfId="540" priority="55" stopIfTrue="1">
      <formula>$AE$46&gt;0</formula>
    </cfRule>
  </conditionalFormatting>
  <conditionalFormatting sqref="A121">
    <cfRule type="expression" dxfId="539" priority="54" stopIfTrue="1">
      <formula>$AE$47&gt;0</formula>
    </cfRule>
  </conditionalFormatting>
  <conditionalFormatting sqref="A122">
    <cfRule type="expression" dxfId="538" priority="53" stopIfTrue="1">
      <formula>$AE$48&gt;0</formula>
    </cfRule>
  </conditionalFormatting>
  <conditionalFormatting sqref="A123">
    <cfRule type="expression" dxfId="537" priority="52" stopIfTrue="1">
      <formula>$AE$49&gt;0</formula>
    </cfRule>
  </conditionalFormatting>
  <conditionalFormatting sqref="A124">
    <cfRule type="expression" dxfId="536" priority="2" stopIfTrue="1">
      <formula>$AE$46&gt;0</formula>
    </cfRule>
  </conditionalFormatting>
  <conditionalFormatting sqref="A125">
    <cfRule type="expression" dxfId="535" priority="50" stopIfTrue="1">
      <formula>$AE$51&gt;0</formula>
    </cfRule>
  </conditionalFormatting>
  <conditionalFormatting sqref="A126">
    <cfRule type="expression" dxfId="534" priority="194" stopIfTrue="1">
      <formula>$AE$52&gt;0</formula>
    </cfRule>
  </conditionalFormatting>
  <conditionalFormatting sqref="A127">
    <cfRule type="expression" dxfId="533" priority="195" stopIfTrue="1">
      <formula>$AE$53&gt;0</formula>
    </cfRule>
  </conditionalFormatting>
  <conditionalFormatting sqref="D12">
    <cfRule type="expression" dxfId="532" priority="40" stopIfTrue="1">
      <formula>$Z$32&gt;0</formula>
    </cfRule>
  </conditionalFormatting>
  <conditionalFormatting sqref="D24:D25">
    <cfRule type="expression" dxfId="531" priority="150" stopIfTrue="1">
      <formula>$Z$31&gt;0</formula>
    </cfRule>
  </conditionalFormatting>
  <conditionalFormatting sqref="D30">
    <cfRule type="expression" dxfId="530" priority="183" stopIfTrue="1">
      <formula>$Z$42&gt;0</formula>
    </cfRule>
  </conditionalFormatting>
  <conditionalFormatting sqref="D51">
    <cfRule type="expression" dxfId="529" priority="196" stopIfTrue="1">
      <formula>$Z$54&gt;0</formula>
    </cfRule>
  </conditionalFormatting>
  <conditionalFormatting sqref="D56:H56">
    <cfRule type="cellIs" dxfId="528" priority="19" stopIfTrue="1" operator="greaterThanOrEqual">
      <formula>1</formula>
    </cfRule>
  </conditionalFormatting>
  <conditionalFormatting sqref="D109:H109">
    <cfRule type="expression" dxfId="527" priority="15" stopIfTrue="1">
      <formula>$Z$32&gt;0</formula>
    </cfRule>
  </conditionalFormatting>
  <conditionalFormatting sqref="D116:H116">
    <cfRule type="expression" dxfId="526" priority="14" stopIfTrue="1">
      <formula>$Z$42&gt;0</formula>
    </cfRule>
  </conditionalFormatting>
  <conditionalFormatting sqref="D128:I128">
    <cfRule type="expression" dxfId="525" priority="13" stopIfTrue="1">
      <formula>$Z$54&gt;0</formula>
    </cfRule>
  </conditionalFormatting>
  <conditionalFormatting sqref="E12">
    <cfRule type="expression" dxfId="524" priority="39" stopIfTrue="1">
      <formula>$AA$32&gt;0</formula>
    </cfRule>
  </conditionalFormatting>
  <conditionalFormatting sqref="E24:E25">
    <cfRule type="expression" dxfId="523" priority="173" stopIfTrue="1">
      <formula>$AA$31&gt;0</formula>
    </cfRule>
  </conditionalFormatting>
  <conditionalFormatting sqref="E30">
    <cfRule type="expression" dxfId="522" priority="184" stopIfTrue="1">
      <formula>$AA$42&gt;0</formula>
    </cfRule>
  </conditionalFormatting>
  <conditionalFormatting sqref="E51">
    <cfRule type="expression" dxfId="521" priority="197" stopIfTrue="1">
      <formula>$AA$54&gt;0</formula>
    </cfRule>
  </conditionalFormatting>
  <conditionalFormatting sqref="F12">
    <cfRule type="expression" dxfId="520" priority="38" stopIfTrue="1">
      <formula>$AB$32&gt;0</formula>
    </cfRule>
  </conditionalFormatting>
  <conditionalFormatting sqref="F24:F25">
    <cfRule type="expression" dxfId="519" priority="174" stopIfTrue="1">
      <formula>$AB$31&gt;0</formula>
    </cfRule>
  </conditionalFormatting>
  <conditionalFormatting sqref="F30">
    <cfRule type="expression" dxfId="518" priority="185" stopIfTrue="1">
      <formula>$AB$42&gt;0</formula>
    </cfRule>
  </conditionalFormatting>
  <conditionalFormatting sqref="F51">
    <cfRule type="expression" dxfId="517" priority="198" stopIfTrue="1">
      <formula>$AB$54&gt;0</formula>
    </cfRule>
  </conditionalFormatting>
  <conditionalFormatting sqref="G12">
    <cfRule type="expression" dxfId="516" priority="37" stopIfTrue="1">
      <formula>$AC$32&gt;0</formula>
    </cfRule>
  </conditionalFormatting>
  <conditionalFormatting sqref="G24:G25">
    <cfRule type="expression" dxfId="515" priority="175" stopIfTrue="1">
      <formula>$AC$31&gt;0</formula>
    </cfRule>
  </conditionalFormatting>
  <conditionalFormatting sqref="G30">
    <cfRule type="expression" dxfId="514" priority="186" stopIfTrue="1">
      <formula>$AC$42&gt;0</formula>
    </cfRule>
  </conditionalFormatting>
  <conditionalFormatting sqref="G51">
    <cfRule type="expression" dxfId="513" priority="199" stopIfTrue="1">
      <formula>$AC$54&gt;0</formula>
    </cfRule>
  </conditionalFormatting>
  <conditionalFormatting sqref="H12">
    <cfRule type="expression" dxfId="512" priority="36" stopIfTrue="1">
      <formula>$AD$32&gt;0</formula>
    </cfRule>
  </conditionalFormatting>
  <conditionalFormatting sqref="H24:H25">
    <cfRule type="expression" dxfId="511" priority="176" stopIfTrue="1">
      <formula>$AD$31&gt;0</formula>
    </cfRule>
  </conditionalFormatting>
  <conditionalFormatting sqref="H30">
    <cfRule type="expression" dxfId="510" priority="32" stopIfTrue="1">
      <formula>$AD$42&gt;0</formula>
    </cfRule>
  </conditionalFormatting>
  <conditionalFormatting sqref="H51">
    <cfRule type="expression" dxfId="509" priority="200" stopIfTrue="1">
      <formula>$AD$54&gt;0</formula>
    </cfRule>
  </conditionalFormatting>
  <conditionalFormatting sqref="I133">
    <cfRule type="expression" dxfId="508" priority="12" stopIfTrue="1">
      <formula>$Z$54&gt;0</formula>
    </cfRule>
  </conditionalFormatting>
  <conditionalFormatting sqref="I136">
    <cfRule type="expression" dxfId="507" priority="11" stopIfTrue="1">
      <formula>$Z$54&gt;0</formula>
    </cfRule>
  </conditionalFormatting>
  <conditionalFormatting sqref="I139">
    <cfRule type="expression" dxfId="506" priority="10" stopIfTrue="1">
      <formula>$Z$54&gt;0</formula>
    </cfRule>
  </conditionalFormatting>
  <conditionalFormatting sqref="I142">
    <cfRule type="expression" dxfId="505" priority="9" stopIfTrue="1">
      <formula>$Z$54&gt;0</formula>
    </cfRule>
  </conditionalFormatting>
  <conditionalFormatting sqref="I145">
    <cfRule type="expression" dxfId="504" priority="8" stopIfTrue="1">
      <formula>$Z$54&gt;0</formula>
    </cfRule>
  </conditionalFormatting>
  <conditionalFormatting sqref="I148">
    <cfRule type="expression" dxfId="503" priority="7" stopIfTrue="1">
      <formula>$Z$54&gt;0</formula>
    </cfRule>
  </conditionalFormatting>
  <conditionalFormatting sqref="I151">
    <cfRule type="expression" dxfId="502" priority="6" stopIfTrue="1">
      <formula>$Z$54&gt;0</formula>
    </cfRule>
  </conditionalFormatting>
  <conditionalFormatting sqref="I154">
    <cfRule type="expression" dxfId="501" priority="5" stopIfTrue="1">
      <formula>$Z$54&gt;0</formula>
    </cfRule>
  </conditionalFormatting>
  <conditionalFormatting sqref="I157">
    <cfRule type="expression" dxfId="500" priority="4" stopIfTrue="1">
      <formula>$Z$54&gt;0</formula>
    </cfRule>
  </conditionalFormatting>
  <conditionalFormatting sqref="I160">
    <cfRule type="expression" dxfId="499" priority="3" stopIfTrue="1">
      <formula>$Z$54&gt;0</formula>
    </cfRule>
  </conditionalFormatting>
  <conditionalFormatting sqref="J2:M6">
    <cfRule type="expression" dxfId="498" priority="208" stopIfTrue="1">
      <formula>$AE$31&gt;0</formula>
    </cfRule>
  </conditionalFormatting>
  <printOptions horizontalCentered="1" verticalCentered="1"/>
  <pageMargins left="0.5" right="0.5" top="0.5" bottom="0.5" header="0" footer="0"/>
  <pageSetup scale="77" fitToHeight="3" orientation="portrait" blackAndWhite="1" r:id="rId1"/>
  <headerFooter alignWithMargins="0"/>
  <rowBreaks count="2" manualBreakCount="2">
    <brk id="63" max="8" man="1"/>
    <brk id="128" max="8" man="1"/>
  </rowBreaks>
  <ignoredErrors>
    <ignoredError sqref="E69:E70 F69:H7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Y381"/>
  <sheetViews>
    <sheetView workbookViewId="0"/>
  </sheetViews>
  <sheetFormatPr defaultColWidth="8.7265625" defaultRowHeight="12.5"/>
  <cols>
    <col min="1" max="1" width="3" bestFit="1" customWidth="1"/>
    <col min="2" max="2" width="28.1796875" customWidth="1"/>
    <col min="3" max="3" width="11.453125" customWidth="1"/>
    <col min="4" max="4" width="13.453125" customWidth="1"/>
    <col min="5" max="5" width="14.453125" customWidth="1"/>
    <col min="6" max="6" width="5.453125" customWidth="1"/>
    <col min="7" max="7" width="6.453125" customWidth="1"/>
    <col min="8" max="8" width="6.1796875" customWidth="1"/>
    <col min="9" max="9" width="2.453125" customWidth="1"/>
    <col min="10" max="10" width="8.453125" customWidth="1"/>
    <col min="11" max="11" width="11.453125" customWidth="1"/>
    <col min="12" max="14" width="12.453125" customWidth="1"/>
    <col min="15" max="15" width="34.453125" customWidth="1"/>
  </cols>
  <sheetData>
    <row r="1" spans="1:16" ht="13">
      <c r="A1" s="211"/>
      <c r="B1" s="225"/>
      <c r="C1" s="225"/>
      <c r="D1" s="932" t="s">
        <v>99</v>
      </c>
      <c r="E1" s="932"/>
      <c r="F1" s="932" t="s">
        <v>25</v>
      </c>
      <c r="G1" s="932"/>
      <c r="H1" s="932"/>
      <c r="I1" s="226"/>
      <c r="J1" s="225"/>
      <c r="K1" s="48"/>
      <c r="L1" s="849" t="s">
        <v>174</v>
      </c>
      <c r="M1" s="709"/>
    </row>
    <row r="2" spans="1:16" ht="13">
      <c r="A2" s="212"/>
      <c r="B2" s="227"/>
      <c r="C2" s="227"/>
      <c r="D2" s="933" t="s">
        <v>48</v>
      </c>
      <c r="E2" s="933"/>
      <c r="F2" s="228"/>
      <c r="G2" s="936" t="s">
        <v>97</v>
      </c>
      <c r="H2" s="937"/>
      <c r="I2" s="937"/>
      <c r="J2" s="937"/>
      <c r="K2" s="938"/>
      <c r="L2" s="849"/>
      <c r="M2" s="709"/>
    </row>
    <row r="3" spans="1:16" ht="14.25" customHeight="1">
      <c r="A3" s="211"/>
      <c r="B3" s="895" t="s">
        <v>96</v>
      </c>
      <c r="C3" s="896"/>
      <c r="D3" s="896"/>
      <c r="E3" s="896"/>
      <c r="F3" s="897"/>
      <c r="G3" s="898" t="s">
        <v>127</v>
      </c>
      <c r="H3" s="899"/>
      <c r="I3" s="899"/>
      <c r="J3" s="934" t="s">
        <v>100</v>
      </c>
      <c r="K3" s="935"/>
    </row>
    <row r="4" spans="1:16" ht="13.15" customHeight="1">
      <c r="A4" s="212"/>
      <c r="B4" s="900" t="s">
        <v>278</v>
      </c>
      <c r="C4" s="904"/>
      <c r="D4" s="904"/>
      <c r="E4" s="904"/>
      <c r="F4" s="901"/>
      <c r="G4" s="905"/>
      <c r="H4" s="906"/>
      <c r="I4" s="906"/>
      <c r="J4" s="245" t="s">
        <v>101</v>
      </c>
      <c r="K4" s="209" t="s">
        <v>102</v>
      </c>
      <c r="L4" s="197"/>
    </row>
    <row r="5" spans="1:16" ht="13.15" customHeight="1">
      <c r="A5" s="211"/>
      <c r="B5" s="902" t="s">
        <v>98</v>
      </c>
      <c r="C5" s="903"/>
      <c r="D5" s="903"/>
      <c r="E5" s="903"/>
      <c r="F5" s="783"/>
      <c r="G5" s="907" t="s">
        <v>103</v>
      </c>
      <c r="H5" s="837"/>
      <c r="I5" s="783"/>
      <c r="J5" s="48"/>
      <c r="K5" s="48"/>
    </row>
    <row r="6" spans="1:16" ht="13">
      <c r="A6" s="212"/>
      <c r="B6" s="900" t="str">
        <f>IF(Sponsor!C8 = "","",Sponsor!C8)</f>
        <v/>
      </c>
      <c r="C6" s="900"/>
      <c r="D6" s="900"/>
      <c r="E6" s="900"/>
      <c r="F6" s="901"/>
      <c r="G6" s="908"/>
      <c r="H6" s="906"/>
      <c r="I6" s="901"/>
      <c r="J6" s="50"/>
      <c r="K6" s="210"/>
    </row>
    <row r="7" spans="1:16" ht="9.75" customHeight="1">
      <c r="A7" s="898" t="s">
        <v>105</v>
      </c>
      <c r="B7" s="895" t="s">
        <v>106</v>
      </c>
      <c r="C7" s="911"/>
      <c r="D7" s="911"/>
      <c r="E7" s="912"/>
      <c r="F7" s="922" t="s">
        <v>121</v>
      </c>
      <c r="G7" s="923"/>
      <c r="H7" s="924"/>
      <c r="I7" s="918" t="s">
        <v>123</v>
      </c>
      <c r="J7" s="919"/>
      <c r="K7" s="219" t="s">
        <v>123</v>
      </c>
      <c r="L7" s="43"/>
      <c r="M7" s="43"/>
      <c r="N7" s="43"/>
    </row>
    <row r="8" spans="1:16" ht="10.5" customHeight="1">
      <c r="A8" s="910"/>
      <c r="B8" s="913"/>
      <c r="C8" s="913"/>
      <c r="D8" s="913"/>
      <c r="E8" s="914"/>
      <c r="F8" s="915" t="s">
        <v>122</v>
      </c>
      <c r="G8" s="916"/>
      <c r="H8" s="917"/>
      <c r="I8" s="920" t="s">
        <v>124</v>
      </c>
      <c r="J8" s="921"/>
      <c r="K8" s="220" t="s">
        <v>126</v>
      </c>
      <c r="L8" s="43"/>
      <c r="M8" s="43"/>
      <c r="N8" s="43"/>
    </row>
    <row r="9" spans="1:16" ht="12.4" customHeight="1">
      <c r="A9" s="230"/>
      <c r="B9" s="925" t="s">
        <v>104</v>
      </c>
      <c r="C9" s="926"/>
      <c r="D9" s="926"/>
      <c r="E9" s="927"/>
      <c r="F9" s="217" t="s">
        <v>112</v>
      </c>
      <c r="G9" s="218" t="s">
        <v>113</v>
      </c>
      <c r="H9" s="217" t="s">
        <v>114</v>
      </c>
      <c r="I9" s="928" t="s">
        <v>125</v>
      </c>
      <c r="J9" s="929"/>
      <c r="K9" s="213" t="s">
        <v>128</v>
      </c>
      <c r="L9" s="43"/>
      <c r="M9" s="43"/>
      <c r="N9" s="43"/>
      <c r="P9" s="169">
        <f>IF(K4="",0.485,0)</f>
        <v>0</v>
      </c>
    </row>
    <row r="10" spans="1:16" ht="13.15" customHeight="1">
      <c r="A10" s="216" t="s">
        <v>107</v>
      </c>
      <c r="B10" s="889"/>
      <c r="C10" s="890"/>
      <c r="D10" s="890"/>
      <c r="E10" s="890"/>
      <c r="F10" s="259"/>
      <c r="G10" s="259"/>
      <c r="H10" s="259"/>
      <c r="I10" s="874">
        <f>Sponsor!D8</f>
        <v>0</v>
      </c>
      <c r="J10" s="884"/>
      <c r="K10" s="243"/>
      <c r="L10" s="198"/>
      <c r="P10" s="169">
        <f>IF(K4="I",0.53,0)</f>
        <v>0</v>
      </c>
    </row>
    <row r="11" spans="1:16" ht="13.15" customHeight="1">
      <c r="A11" s="216" t="s">
        <v>108</v>
      </c>
      <c r="B11" s="889"/>
      <c r="C11" s="890"/>
      <c r="D11" s="890"/>
      <c r="E11" s="890"/>
      <c r="F11" s="249"/>
      <c r="G11" s="249"/>
      <c r="H11" s="249"/>
      <c r="I11" s="874">
        <f>Sponsor!D9</f>
        <v>0</v>
      </c>
      <c r="J11" s="884"/>
      <c r="K11" s="215"/>
      <c r="L11" s="199"/>
      <c r="M11" s="199"/>
      <c r="N11" s="200"/>
      <c r="P11" s="169">
        <f>IF(K4="R",0.485,0)</f>
        <v>0</v>
      </c>
    </row>
    <row r="12" spans="1:16" ht="13.15" customHeight="1">
      <c r="A12" s="216" t="s">
        <v>109</v>
      </c>
      <c r="B12" s="909"/>
      <c r="C12" s="890"/>
      <c r="D12" s="890"/>
      <c r="E12" s="890"/>
      <c r="F12" s="249"/>
      <c r="G12" s="249"/>
      <c r="H12" s="249"/>
      <c r="I12" s="874">
        <f>Sponsor!D10</f>
        <v>0</v>
      </c>
      <c r="J12" s="884"/>
      <c r="K12" s="215"/>
      <c r="L12" s="199"/>
      <c r="M12" s="199"/>
      <c r="N12" s="200"/>
      <c r="P12" s="169">
        <f>IF(K4="O",0.32,0)</f>
        <v>0</v>
      </c>
    </row>
    <row r="13" spans="1:16" ht="13.15" customHeight="1">
      <c r="A13" s="216" t="s">
        <v>110</v>
      </c>
      <c r="B13" s="909"/>
      <c r="C13" s="890"/>
      <c r="D13" s="890"/>
      <c r="E13" s="890"/>
      <c r="F13" s="249"/>
      <c r="G13" s="249"/>
      <c r="H13" s="249"/>
      <c r="I13" s="874">
        <f>Sponsor!D11</f>
        <v>0</v>
      </c>
      <c r="J13" s="884"/>
      <c r="K13" s="215"/>
      <c r="L13" s="199"/>
      <c r="M13" s="199"/>
      <c r="N13" s="200"/>
      <c r="P13" s="169">
        <f>SUM(P9:P12)</f>
        <v>0</v>
      </c>
    </row>
    <row r="14" spans="1:16" ht="13.15" customHeight="1">
      <c r="A14" s="216" t="s">
        <v>111</v>
      </c>
      <c r="B14" s="889" t="str">
        <f>IF(Sponsor!C93 = "", "", Sponsor!C93)</f>
        <v/>
      </c>
      <c r="C14" s="890"/>
      <c r="D14" s="890"/>
      <c r="E14" s="890"/>
      <c r="F14" s="249"/>
      <c r="G14" s="249"/>
      <c r="H14" s="249"/>
      <c r="I14" s="874">
        <f>Sponsor!D93</f>
        <v>0</v>
      </c>
      <c r="J14" s="884"/>
      <c r="K14" s="215"/>
      <c r="L14" s="199"/>
      <c r="M14" s="199"/>
      <c r="N14" s="200"/>
    </row>
    <row r="15" spans="1:16" ht="13.15" customHeight="1">
      <c r="A15" s="216" t="s">
        <v>115</v>
      </c>
      <c r="B15" s="894" t="str">
        <f>IF(Sponsor!D12&gt;0,"OTHER SENIOR PERSONNEL", "")</f>
        <v/>
      </c>
      <c r="C15" s="894"/>
      <c r="D15" s="894"/>
      <c r="E15" s="889"/>
      <c r="F15" s="215"/>
      <c r="G15" s="215"/>
      <c r="H15" s="215"/>
      <c r="I15" s="874">
        <f>Sponsor!D12 - Sponsor!D93</f>
        <v>0</v>
      </c>
      <c r="J15" s="884"/>
      <c r="K15" s="215"/>
      <c r="L15" s="199"/>
      <c r="M15" s="199"/>
      <c r="N15" s="200"/>
    </row>
    <row r="16" spans="1:16" ht="13.15" customHeight="1">
      <c r="A16" s="216" t="s">
        <v>116</v>
      </c>
      <c r="B16" s="891" t="s">
        <v>117</v>
      </c>
      <c r="C16" s="892"/>
      <c r="D16" s="892"/>
      <c r="E16" s="892"/>
      <c r="F16" s="250"/>
      <c r="G16" s="250"/>
      <c r="H16" s="250"/>
      <c r="I16" s="885">
        <f>Sponsor!D13</f>
        <v>0</v>
      </c>
      <c r="J16" s="886"/>
      <c r="K16" s="223"/>
      <c r="L16" s="199"/>
      <c r="M16" s="199"/>
      <c r="N16" s="200"/>
    </row>
    <row r="17" spans="1:14" ht="13.15" customHeight="1">
      <c r="A17" s="232" t="s">
        <v>118</v>
      </c>
      <c r="B17" s="797" t="s">
        <v>119</v>
      </c>
      <c r="C17" s="723"/>
      <c r="D17" s="723"/>
      <c r="E17" s="723"/>
      <c r="F17" s="893"/>
      <c r="G17" s="824"/>
      <c r="H17" s="824"/>
      <c r="I17" s="413"/>
      <c r="J17" s="413"/>
      <c r="K17" s="222"/>
      <c r="L17" s="198"/>
    </row>
    <row r="18" spans="1:14" ht="13.15" customHeight="1">
      <c r="A18" s="216" t="s">
        <v>107</v>
      </c>
      <c r="B18" s="797" t="str">
        <f>IF(Sponsor!C15 = "", "", Sponsor!C15)</f>
        <v>Professional/Technical (PAT)</v>
      </c>
      <c r="C18" s="723"/>
      <c r="D18" s="723"/>
      <c r="E18" s="723"/>
      <c r="F18" s="229"/>
      <c r="G18" s="229"/>
      <c r="H18" s="229"/>
      <c r="I18" s="874">
        <f>Sponsor!D15</f>
        <v>0</v>
      </c>
      <c r="J18" s="884"/>
      <c r="K18" s="215"/>
      <c r="L18" s="199"/>
      <c r="M18" s="199"/>
      <c r="N18" s="200"/>
    </row>
    <row r="19" spans="1:14" ht="13.15" customHeight="1">
      <c r="A19" s="216" t="s">
        <v>108</v>
      </c>
      <c r="B19" s="888" t="str">
        <f>IF(Sponsor!C17 = "", "", Sponsor!C17)</f>
        <v>Graduate Students</v>
      </c>
      <c r="C19" s="723"/>
      <c r="D19" s="723"/>
      <c r="E19" s="723"/>
      <c r="F19" s="229"/>
      <c r="G19" s="229"/>
      <c r="H19" s="229"/>
      <c r="I19" s="874">
        <f>Sponsor!D16</f>
        <v>0</v>
      </c>
      <c r="J19" s="884"/>
      <c r="K19" s="215"/>
      <c r="L19" s="199"/>
      <c r="M19" s="199"/>
      <c r="N19" s="200"/>
    </row>
    <row r="20" spans="1:14" ht="13.15" customHeight="1">
      <c r="A20" s="216" t="s">
        <v>109</v>
      </c>
      <c r="B20" s="797" t="str">
        <f>IF(Sponsor!C18 = "", "", Sponsor!C18)</f>
        <v>Undergraduate Students</v>
      </c>
      <c r="C20" s="723"/>
      <c r="D20" s="723"/>
      <c r="E20" s="723"/>
      <c r="F20" s="723"/>
      <c r="G20" s="723"/>
      <c r="H20" s="723"/>
      <c r="I20" s="874">
        <f>Sponsor!D17</f>
        <v>0</v>
      </c>
      <c r="J20" s="884"/>
      <c r="K20" s="215"/>
      <c r="L20" s="199"/>
      <c r="M20" s="199"/>
      <c r="N20" s="200"/>
    </row>
    <row r="21" spans="1:14" ht="13.15" customHeight="1">
      <c r="A21" s="216" t="s">
        <v>110</v>
      </c>
      <c r="B21" s="888" t="e">
        <f>IF(Sponsor!#REF! = "", "", Sponsor!#REF!)</f>
        <v>#REF!</v>
      </c>
      <c r="C21" s="723"/>
      <c r="D21" s="723"/>
      <c r="E21" s="723"/>
      <c r="F21" s="723"/>
      <c r="G21" s="723"/>
      <c r="H21" s="723"/>
      <c r="I21" s="874">
        <f>Sponsor!D18</f>
        <v>0</v>
      </c>
      <c r="J21" s="884"/>
      <c r="K21" s="215"/>
      <c r="L21" s="199"/>
      <c r="M21" s="199"/>
      <c r="N21" s="200"/>
    </row>
    <row r="22" spans="1:14" ht="13.15" customHeight="1">
      <c r="A22" s="216" t="s">
        <v>111</v>
      </c>
      <c r="B22" s="888" t="str">
        <f>IF(Sponsor!C19 = "", "", Sponsor!C19)</f>
        <v/>
      </c>
      <c r="C22" s="723"/>
      <c r="D22" s="723"/>
      <c r="E22" s="723"/>
      <c r="F22" s="723"/>
      <c r="G22" s="723"/>
      <c r="H22" s="723"/>
      <c r="I22" s="874">
        <f>Sponsor!D19</f>
        <v>0</v>
      </c>
      <c r="J22" s="884"/>
      <c r="K22" s="215"/>
      <c r="L22" s="199"/>
      <c r="M22" s="199"/>
      <c r="N22" s="200"/>
    </row>
    <row r="23" spans="1:14" ht="13.15" customHeight="1">
      <c r="A23" s="216" t="s">
        <v>115</v>
      </c>
      <c r="B23" s="887" t="s">
        <v>13</v>
      </c>
      <c r="C23" s="845"/>
      <c r="D23" s="845"/>
      <c r="E23" s="845"/>
      <c r="F23" s="845"/>
      <c r="G23" s="845"/>
      <c r="H23" s="846"/>
      <c r="I23" s="874">
        <f>SUM(Sponsor!D20:D22)</f>
        <v>0</v>
      </c>
      <c r="J23" s="884"/>
      <c r="K23" s="215"/>
      <c r="L23" s="199"/>
      <c r="M23" s="199"/>
      <c r="N23" s="200"/>
    </row>
    <row r="24" spans="1:14" ht="13.15" customHeight="1">
      <c r="A24" s="253"/>
      <c r="B24" s="877" t="s">
        <v>120</v>
      </c>
      <c r="C24" s="824"/>
      <c r="D24" s="824"/>
      <c r="E24" s="824"/>
      <c r="F24" s="824"/>
      <c r="G24" s="824"/>
      <c r="H24" s="797"/>
      <c r="I24" s="866">
        <f>Sponsor!D23</f>
        <v>0</v>
      </c>
      <c r="J24" s="797"/>
      <c r="K24" s="223"/>
      <c r="L24" s="199"/>
      <c r="M24" s="199"/>
      <c r="N24" s="200"/>
    </row>
    <row r="25" spans="1:14" ht="13.15" customHeight="1">
      <c r="A25" s="231" t="s">
        <v>129</v>
      </c>
      <c r="B25" s="867" t="s">
        <v>130</v>
      </c>
      <c r="C25" s="867"/>
      <c r="D25" s="867"/>
      <c r="E25" s="867"/>
      <c r="F25" s="867"/>
      <c r="G25" s="867"/>
      <c r="H25" s="868"/>
      <c r="I25" s="869">
        <f>SUM(Sponsor!D24:D25)</f>
        <v>0</v>
      </c>
      <c r="J25" s="870"/>
      <c r="K25" s="249"/>
      <c r="L25" s="198"/>
    </row>
    <row r="26" spans="1:14" ht="13.15" customHeight="1">
      <c r="A26" s="232"/>
      <c r="B26" s="845" t="s">
        <v>131</v>
      </c>
      <c r="C26" s="824"/>
      <c r="D26" s="824"/>
      <c r="E26" s="824"/>
      <c r="F26" s="824"/>
      <c r="G26" s="824"/>
      <c r="H26" s="797"/>
      <c r="I26" s="866">
        <f>Sponsor!D26</f>
        <v>0</v>
      </c>
      <c r="J26" s="871"/>
      <c r="K26" s="250"/>
      <c r="L26" s="199"/>
      <c r="M26" s="199"/>
      <c r="N26" s="200"/>
    </row>
    <row r="27" spans="1:14" ht="13.15" customHeight="1">
      <c r="A27" s="247" t="s">
        <v>132</v>
      </c>
      <c r="B27" s="883" t="s">
        <v>133</v>
      </c>
      <c r="C27" s="837"/>
      <c r="D27" s="837"/>
      <c r="E27" s="837"/>
      <c r="F27" s="837"/>
      <c r="G27" s="837"/>
      <c r="H27" s="783"/>
      <c r="I27" s="949"/>
      <c r="J27" s="950"/>
      <c r="K27" s="206"/>
      <c r="L27" s="199"/>
      <c r="M27" s="199"/>
      <c r="N27" s="200"/>
    </row>
    <row r="28" spans="1:14" ht="13.15" customHeight="1">
      <c r="A28" s="230"/>
      <c r="B28" s="946" t="str">
        <f>IF(Sponsor!C28 = "", "", Sponsor!C28)</f>
        <v/>
      </c>
      <c r="C28" s="718"/>
      <c r="D28" s="414">
        <f>Sponsor!D28</f>
        <v>0</v>
      </c>
      <c r="E28" s="19"/>
      <c r="F28" s="19"/>
      <c r="G28" s="19"/>
      <c r="H28" s="40"/>
      <c r="I28" s="951"/>
      <c r="J28" s="879"/>
      <c r="K28" s="61"/>
      <c r="L28" s="199"/>
      <c r="M28" s="199"/>
      <c r="N28" s="200"/>
    </row>
    <row r="29" spans="1:14" ht="13.15" customHeight="1">
      <c r="A29" s="230"/>
      <c r="B29" s="947" t="str">
        <f>IF(Sponsor!C29 = "", "", Sponsor!C29)</f>
        <v/>
      </c>
      <c r="C29" s="718"/>
      <c r="D29" s="414">
        <f>Sponsor!D29</f>
        <v>0</v>
      </c>
      <c r="E29" s="19"/>
      <c r="F29" s="19"/>
      <c r="G29" s="19"/>
      <c r="H29" s="40"/>
      <c r="I29" s="951"/>
      <c r="J29" s="879"/>
      <c r="K29" s="61"/>
      <c r="L29" s="199"/>
      <c r="M29" s="199"/>
      <c r="N29" s="200"/>
    </row>
    <row r="30" spans="1:14" ht="13.15" customHeight="1">
      <c r="A30" s="230"/>
      <c r="B30" s="948" t="str">
        <f>IF(Sponsor!C111 = "", "", Sponsor!C111)</f>
        <v/>
      </c>
      <c r="C30" s="948"/>
      <c r="D30" s="414">
        <f>Sponsor!C111</f>
        <v>0</v>
      </c>
      <c r="E30" s="107"/>
      <c r="F30" s="107"/>
      <c r="G30" s="107"/>
      <c r="H30" s="98"/>
      <c r="I30" s="952"/>
      <c r="J30" s="953"/>
      <c r="K30" s="224"/>
      <c r="L30" s="198"/>
    </row>
    <row r="31" spans="1:14" ht="13.15" customHeight="1">
      <c r="A31" s="230"/>
      <c r="B31" s="948" t="str">
        <f>IF(Sponsor!C112 = "", "", "Additional Equipment")</f>
        <v/>
      </c>
      <c r="C31" s="718"/>
      <c r="D31" s="414">
        <f>SUM(Sponsor!D111:D115)</f>
        <v>0</v>
      </c>
      <c r="E31" s="19"/>
      <c r="F31" s="19"/>
      <c r="G31" s="19"/>
      <c r="H31" s="40"/>
      <c r="I31" s="878"/>
      <c r="J31" s="879"/>
      <c r="K31" s="205"/>
      <c r="L31" s="199"/>
      <c r="M31" s="199"/>
      <c r="N31" s="200"/>
    </row>
    <row r="32" spans="1:14" ht="13.15" customHeight="1">
      <c r="A32" s="212"/>
      <c r="B32" s="880" t="s">
        <v>134</v>
      </c>
      <c r="C32" s="881"/>
      <c r="D32" s="881"/>
      <c r="E32" s="881"/>
      <c r="F32" s="881"/>
      <c r="G32" s="881"/>
      <c r="H32" s="882"/>
      <c r="I32" s="874">
        <f>Sponsor!D31</f>
        <v>0</v>
      </c>
      <c r="J32" s="797"/>
      <c r="K32" s="215"/>
      <c r="L32" s="199"/>
      <c r="M32" s="199"/>
      <c r="N32" s="200"/>
    </row>
    <row r="33" spans="1:14" ht="13.15" customHeight="1">
      <c r="A33" s="230" t="s">
        <v>135</v>
      </c>
      <c r="B33" s="107" t="s">
        <v>32</v>
      </c>
      <c r="C33" s="939" t="s">
        <v>136</v>
      </c>
      <c r="D33" s="939"/>
      <c r="E33" s="939"/>
      <c r="F33" s="939"/>
      <c r="G33" s="939"/>
      <c r="H33" s="940"/>
      <c r="I33" s="875">
        <f>SUM(Sponsor!D33:D34)</f>
        <v>0</v>
      </c>
      <c r="J33" s="876"/>
      <c r="K33" s="215"/>
      <c r="L33" s="199"/>
      <c r="M33" s="199"/>
      <c r="N33" s="200"/>
    </row>
    <row r="34" spans="1:14" ht="13.15" customHeight="1">
      <c r="A34" s="230"/>
      <c r="B34" s="235"/>
      <c r="C34" s="872" t="s">
        <v>137</v>
      </c>
      <c r="D34" s="873"/>
      <c r="E34" s="873"/>
      <c r="F34" s="873"/>
      <c r="G34" s="873"/>
      <c r="H34" s="870"/>
      <c r="I34" s="874">
        <f>Sponsor!D35</f>
        <v>0</v>
      </c>
      <c r="J34" s="797"/>
      <c r="K34" s="229"/>
      <c r="L34" s="199"/>
      <c r="M34" s="199"/>
      <c r="N34" s="200"/>
    </row>
    <row r="35" spans="1:14" ht="13.15" customHeight="1">
      <c r="A35" s="230"/>
      <c r="B35" s="233"/>
      <c r="C35" s="234"/>
      <c r="D35" s="225"/>
      <c r="E35" s="225"/>
      <c r="F35" s="225"/>
      <c r="G35" s="225"/>
      <c r="H35" s="48"/>
      <c r="I35" s="945"/>
      <c r="J35" s="837"/>
      <c r="K35" s="53"/>
      <c r="L35" s="199"/>
      <c r="M35" s="199"/>
      <c r="N35" s="200"/>
    </row>
    <row r="36" spans="1:14" ht="13.15" customHeight="1">
      <c r="A36" s="248"/>
      <c r="B36" s="97"/>
      <c r="C36" s="97"/>
      <c r="D36" s="97"/>
      <c r="E36" s="97"/>
      <c r="F36" s="97"/>
      <c r="G36" s="97"/>
      <c r="H36" s="99"/>
      <c r="I36" s="941"/>
      <c r="J36" s="941"/>
      <c r="K36" s="224"/>
      <c r="L36" s="198"/>
    </row>
    <row r="37" spans="1:14" ht="13.15" customHeight="1">
      <c r="A37" s="108" t="s">
        <v>138</v>
      </c>
      <c r="B37" s="942" t="s">
        <v>14</v>
      </c>
      <c r="C37" s="942"/>
      <c r="D37" s="942"/>
      <c r="E37" s="942"/>
      <c r="F37" s="942"/>
      <c r="G37" s="942"/>
      <c r="H37" s="943"/>
      <c r="I37" s="941"/>
      <c r="J37" s="941"/>
      <c r="K37" s="224"/>
      <c r="L37" s="198"/>
    </row>
    <row r="38" spans="1:14" ht="13.15" customHeight="1">
      <c r="A38" s="230"/>
      <c r="B38" s="107" t="s">
        <v>139</v>
      </c>
      <c r="C38" s="944">
        <f>Sponsor!D38</f>
        <v>0</v>
      </c>
      <c r="D38" s="944"/>
      <c r="E38" s="237"/>
      <c r="F38" s="237"/>
      <c r="G38" s="237"/>
      <c r="H38" s="238"/>
      <c r="I38" s="878"/>
      <c r="J38" s="931"/>
      <c r="K38" s="205"/>
      <c r="L38" s="199"/>
      <c r="M38" s="199"/>
      <c r="N38" s="200"/>
    </row>
    <row r="39" spans="1:14" ht="13.15" customHeight="1">
      <c r="A39" s="230"/>
      <c r="B39" s="107" t="s">
        <v>140</v>
      </c>
      <c r="C39" s="930">
        <f>Sponsor!D39</f>
        <v>0</v>
      </c>
      <c r="D39" s="930"/>
      <c r="E39" s="237"/>
      <c r="F39" s="237"/>
      <c r="G39" s="237"/>
      <c r="H39" s="238"/>
      <c r="I39" s="878"/>
      <c r="J39" s="931"/>
      <c r="K39" s="205"/>
      <c r="L39" s="199"/>
      <c r="M39" s="199"/>
      <c r="N39" s="200"/>
    </row>
    <row r="40" spans="1:14" ht="13.15" customHeight="1">
      <c r="A40" s="230"/>
      <c r="B40" s="107" t="s">
        <v>141</v>
      </c>
      <c r="C40" s="930">
        <f>Sponsor!D40</f>
        <v>0</v>
      </c>
      <c r="D40" s="930"/>
      <c r="E40" s="237"/>
      <c r="F40" s="237"/>
      <c r="G40" s="237"/>
      <c r="H40" s="238"/>
      <c r="I40" s="878"/>
      <c r="J40" s="931"/>
      <c r="K40" s="205"/>
      <c r="L40" s="199"/>
      <c r="M40" s="199"/>
      <c r="N40" s="200"/>
    </row>
    <row r="41" spans="1:14" ht="13.15" customHeight="1">
      <c r="A41" s="212"/>
      <c r="B41" s="97" t="s">
        <v>142</v>
      </c>
      <c r="C41" s="930">
        <f>Sponsor!D41</f>
        <v>0</v>
      </c>
      <c r="D41" s="930"/>
      <c r="E41" s="239"/>
      <c r="F41" s="239"/>
      <c r="G41" s="239"/>
      <c r="H41" s="240"/>
      <c r="I41" s="958"/>
      <c r="J41" s="959"/>
      <c r="K41" s="241"/>
      <c r="L41" s="199"/>
      <c r="M41" s="199"/>
      <c r="N41" s="200"/>
    </row>
    <row r="42" spans="1:14" ht="13.15" customHeight="1">
      <c r="A42" s="232"/>
      <c r="B42" s="956" t="s">
        <v>143</v>
      </c>
      <c r="C42" s="873"/>
      <c r="D42" s="260">
        <v>0</v>
      </c>
      <c r="E42" s="957" t="s">
        <v>144</v>
      </c>
      <c r="F42" s="873"/>
      <c r="G42" s="873"/>
      <c r="H42" s="870"/>
      <c r="I42" s="866">
        <f>Sponsor!D42</f>
        <v>0</v>
      </c>
      <c r="J42" s="871"/>
      <c r="K42" s="236"/>
      <c r="L42" s="199"/>
      <c r="M42" s="199"/>
      <c r="N42" s="200"/>
    </row>
    <row r="43" spans="1:14" ht="13.15" customHeight="1">
      <c r="A43" s="14" t="s">
        <v>145</v>
      </c>
      <c r="B43" s="942" t="s">
        <v>15</v>
      </c>
      <c r="C43" s="942"/>
      <c r="D43" s="942"/>
      <c r="E43" s="942"/>
      <c r="F43" s="942"/>
      <c r="G43" s="942"/>
      <c r="H43" s="942"/>
      <c r="I43" s="954"/>
      <c r="J43" s="955"/>
      <c r="K43" s="222"/>
      <c r="L43" s="198"/>
    </row>
    <row r="44" spans="1:14" ht="13.15" customHeight="1">
      <c r="A44" s="252" t="s">
        <v>107</v>
      </c>
      <c r="B44" s="845" t="s">
        <v>146</v>
      </c>
      <c r="C44" s="824"/>
      <c r="D44" s="824"/>
      <c r="E44" s="824"/>
      <c r="F44" s="824"/>
      <c r="G44" s="824"/>
      <c r="H44" s="797"/>
      <c r="I44" s="874">
        <f>Sponsor!D44</f>
        <v>0</v>
      </c>
      <c r="J44" s="884"/>
      <c r="K44" s="215"/>
      <c r="L44" s="199"/>
      <c r="M44" s="199"/>
      <c r="N44" s="200"/>
    </row>
    <row r="45" spans="1:14" ht="13.15" customHeight="1">
      <c r="A45" s="252" t="s">
        <v>108</v>
      </c>
      <c r="B45" s="845" t="s">
        <v>147</v>
      </c>
      <c r="C45" s="824"/>
      <c r="D45" s="824"/>
      <c r="E45" s="824"/>
      <c r="F45" s="824"/>
      <c r="G45" s="824"/>
      <c r="H45" s="797"/>
      <c r="I45" s="874">
        <f>Sponsor!D119</f>
        <v>0</v>
      </c>
      <c r="J45" s="884"/>
      <c r="K45" s="215"/>
      <c r="L45" s="199"/>
      <c r="M45" s="199"/>
      <c r="N45" s="200"/>
    </row>
    <row r="46" spans="1:14" ht="13.15" customHeight="1">
      <c r="A46" s="252" t="s">
        <v>109</v>
      </c>
      <c r="B46" s="845" t="s">
        <v>148</v>
      </c>
      <c r="C46" s="824"/>
      <c r="D46" s="824"/>
      <c r="E46" s="824"/>
      <c r="F46" s="824"/>
      <c r="G46" s="824"/>
      <c r="H46" s="797"/>
      <c r="I46" s="874">
        <f>Sponsor!D45</f>
        <v>0</v>
      </c>
      <c r="J46" s="884"/>
      <c r="K46" s="215"/>
      <c r="L46" s="199"/>
      <c r="M46" s="199"/>
      <c r="N46" s="200"/>
    </row>
    <row r="47" spans="1:14" ht="13.15" customHeight="1">
      <c r="A47" s="252" t="s">
        <v>110</v>
      </c>
      <c r="B47" s="845" t="s">
        <v>149</v>
      </c>
      <c r="C47" s="824"/>
      <c r="D47" s="824"/>
      <c r="E47" s="824"/>
      <c r="F47" s="824"/>
      <c r="G47" s="824"/>
      <c r="H47" s="797"/>
      <c r="I47" s="874">
        <f>Sponsor!D120</f>
        <v>0</v>
      </c>
      <c r="J47" s="884"/>
      <c r="K47" s="215"/>
      <c r="L47" s="199"/>
      <c r="M47" s="199"/>
      <c r="N47" s="200"/>
    </row>
    <row r="48" spans="1:14" ht="13.15" customHeight="1">
      <c r="A48" s="252" t="s">
        <v>111</v>
      </c>
      <c r="B48" s="845" t="s">
        <v>150</v>
      </c>
      <c r="C48" s="824"/>
      <c r="D48" s="824"/>
      <c r="E48" s="824"/>
      <c r="F48" s="824"/>
      <c r="G48" s="824"/>
      <c r="H48" s="797"/>
      <c r="I48" s="874">
        <f>Sponsor!D48</f>
        <v>0</v>
      </c>
      <c r="J48" s="884"/>
      <c r="K48" s="215"/>
      <c r="L48" s="199"/>
      <c r="M48" s="199"/>
      <c r="N48" s="200"/>
    </row>
    <row r="49" spans="1:14" ht="13.15" customHeight="1">
      <c r="A49" s="252" t="s">
        <v>115</v>
      </c>
      <c r="B49" s="845" t="s">
        <v>151</v>
      </c>
      <c r="C49" s="824"/>
      <c r="D49" s="824"/>
      <c r="E49" s="824"/>
      <c r="F49" s="824"/>
      <c r="G49" s="824"/>
      <c r="H49" s="797"/>
      <c r="I49" s="874">
        <f>SUM(Sponsor!D46:D47) + SUM(Sponsor!D49:D50) + SUM(Sponsor!D121:D127)</f>
        <v>0</v>
      </c>
      <c r="J49" s="884"/>
      <c r="K49" s="215"/>
      <c r="L49" s="199"/>
      <c r="M49" s="199"/>
      <c r="N49" s="200"/>
    </row>
    <row r="50" spans="1:14" ht="13.15" customHeight="1">
      <c r="A50" s="232"/>
      <c r="B50" s="963" t="s">
        <v>51</v>
      </c>
      <c r="C50" s="964"/>
      <c r="D50" s="964"/>
      <c r="E50" s="964"/>
      <c r="F50" s="964"/>
      <c r="G50" s="964"/>
      <c r="H50" s="965"/>
      <c r="I50" s="869">
        <f>Sponsor!D52</f>
        <v>0</v>
      </c>
      <c r="J50" s="960"/>
      <c r="K50" s="243"/>
      <c r="L50" s="199"/>
      <c r="M50" s="199"/>
      <c r="N50" s="200"/>
    </row>
    <row r="51" spans="1:14" ht="13.15" customHeight="1">
      <c r="A51" s="186" t="s">
        <v>152</v>
      </c>
      <c r="B51" s="867" t="s">
        <v>153</v>
      </c>
      <c r="C51" s="873"/>
      <c r="D51" s="873"/>
      <c r="E51" s="873"/>
      <c r="F51" s="873"/>
      <c r="G51" s="873"/>
      <c r="H51" s="870"/>
      <c r="I51" s="869">
        <f>Sponsor!D53</f>
        <v>0</v>
      </c>
      <c r="J51" s="960"/>
      <c r="K51" s="243"/>
      <c r="L51" s="199"/>
      <c r="M51" s="199"/>
      <c r="N51" s="200"/>
    </row>
    <row r="52" spans="1:14" ht="13.15" customHeight="1">
      <c r="A52" s="11" t="s">
        <v>154</v>
      </c>
      <c r="B52" s="966" t="s">
        <v>155</v>
      </c>
      <c r="C52" s="966"/>
      <c r="D52" s="966"/>
      <c r="E52" s="966"/>
      <c r="F52" s="966"/>
      <c r="G52" s="966"/>
      <c r="H52" s="967"/>
      <c r="I52" s="961"/>
      <c r="J52" s="962"/>
      <c r="K52" s="92"/>
      <c r="L52" s="199"/>
      <c r="M52" s="201"/>
      <c r="N52" s="200"/>
    </row>
    <row r="53" spans="1:14" ht="13.15" customHeight="1">
      <c r="A53" s="230"/>
      <c r="B53" s="968"/>
      <c r="C53" s="718"/>
      <c r="D53" s="718"/>
      <c r="E53" s="718"/>
      <c r="F53" s="718"/>
      <c r="G53" s="718"/>
      <c r="H53" s="737"/>
      <c r="I53" s="878"/>
      <c r="J53" s="931"/>
      <c r="K53" s="205"/>
      <c r="L53" s="199"/>
      <c r="M53" s="199"/>
      <c r="N53" s="200"/>
    </row>
    <row r="54" spans="1:14" ht="13.15" customHeight="1">
      <c r="A54" s="230"/>
      <c r="B54" s="968" t="s">
        <v>156</v>
      </c>
      <c r="C54" s="718"/>
      <c r="D54" s="718"/>
      <c r="E54" s="718"/>
      <c r="F54" s="718"/>
      <c r="G54" s="718"/>
      <c r="H54" s="737"/>
      <c r="I54" s="874">
        <f>Sponsor!D62</f>
        <v>0</v>
      </c>
      <c r="J54" s="884"/>
      <c r="K54" s="215"/>
      <c r="L54" s="199"/>
      <c r="M54" s="199"/>
      <c r="N54" s="200"/>
    </row>
    <row r="55" spans="1:14" ht="13.15" customHeight="1">
      <c r="A55" s="232" t="s">
        <v>157</v>
      </c>
      <c r="B55" s="868" t="s">
        <v>158</v>
      </c>
      <c r="C55" s="892"/>
      <c r="D55" s="892"/>
      <c r="E55" s="892"/>
      <c r="F55" s="892"/>
      <c r="G55" s="892"/>
      <c r="H55" s="892"/>
      <c r="I55" s="886">
        <f>Sponsor!D63</f>
        <v>0</v>
      </c>
      <c r="J55" s="886"/>
      <c r="K55" s="215"/>
      <c r="L55" s="199"/>
      <c r="M55" s="199"/>
      <c r="N55" s="200"/>
    </row>
    <row r="56" spans="1:14" ht="13.15" customHeight="1">
      <c r="A56" s="232" t="s">
        <v>159</v>
      </c>
      <c r="B56" s="758" t="s">
        <v>160</v>
      </c>
      <c r="C56" s="824"/>
      <c r="D56" s="824"/>
      <c r="E56" s="824"/>
      <c r="F56" s="824"/>
      <c r="G56" s="824"/>
      <c r="H56" s="797"/>
      <c r="I56" s="866"/>
      <c r="J56" s="871"/>
      <c r="K56" s="223"/>
      <c r="L56" s="199"/>
      <c r="M56" s="199"/>
      <c r="N56" s="200"/>
    </row>
    <row r="57" spans="1:14" ht="13.15" customHeight="1">
      <c r="A57" s="232" t="s">
        <v>161</v>
      </c>
      <c r="B57" s="978" t="s">
        <v>162</v>
      </c>
      <c r="C57" s="824"/>
      <c r="D57" s="824"/>
      <c r="E57" s="824"/>
      <c r="F57" s="824"/>
      <c r="G57" s="824"/>
      <c r="H57" s="797"/>
      <c r="I57" s="866">
        <f>Sponsor!D63</f>
        <v>0</v>
      </c>
      <c r="J57" s="871"/>
      <c r="K57" s="223"/>
      <c r="L57" s="199"/>
      <c r="M57" s="199"/>
      <c r="N57" s="200"/>
    </row>
    <row r="58" spans="1:14" ht="13.15" customHeight="1">
      <c r="A58" s="230" t="s">
        <v>163</v>
      </c>
      <c r="B58" s="969" t="s">
        <v>164</v>
      </c>
      <c r="C58" s="966"/>
      <c r="D58" s="244"/>
      <c r="E58" s="975" t="s">
        <v>165</v>
      </c>
      <c r="F58" s="872"/>
      <c r="G58" s="872"/>
      <c r="H58" s="873"/>
      <c r="I58" s="872"/>
      <c r="J58" s="873"/>
      <c r="K58" s="870"/>
      <c r="L58" s="199"/>
      <c r="M58" s="199"/>
      <c r="N58" s="200"/>
    </row>
    <row r="59" spans="1:14" ht="13.15" customHeight="1">
      <c r="A59" s="211"/>
      <c r="B59" s="979" t="s">
        <v>166</v>
      </c>
      <c r="C59" s="966"/>
      <c r="D59" s="966"/>
      <c r="E59" s="967"/>
      <c r="F59" s="974" t="s">
        <v>97</v>
      </c>
      <c r="G59" s="976"/>
      <c r="H59" s="976"/>
      <c r="I59" s="976"/>
      <c r="J59" s="976"/>
      <c r="K59" s="977"/>
      <c r="L59" s="199"/>
      <c r="M59" s="199"/>
      <c r="N59" s="200"/>
    </row>
    <row r="60" spans="1:14" ht="13.15" customHeight="1">
      <c r="A60" s="212"/>
      <c r="B60" s="972" t="str">
        <f>B6</f>
        <v/>
      </c>
      <c r="C60" s="904"/>
      <c r="D60" s="904"/>
      <c r="E60" s="973"/>
      <c r="F60" s="974" t="s">
        <v>168</v>
      </c>
      <c r="G60" s="732"/>
      <c r="H60" s="732"/>
      <c r="I60" s="732"/>
      <c r="J60" s="732"/>
      <c r="K60" s="733"/>
      <c r="L60" s="199"/>
      <c r="M60" s="199"/>
      <c r="N60" s="200"/>
    </row>
    <row r="61" spans="1:14" ht="13.15" customHeight="1">
      <c r="A61" s="211"/>
      <c r="B61" s="969" t="s">
        <v>167</v>
      </c>
      <c r="C61" s="966"/>
      <c r="D61" s="966"/>
      <c r="E61" s="967"/>
      <c r="F61" s="823" t="s">
        <v>170</v>
      </c>
      <c r="G61" s="733"/>
      <c r="H61" s="823" t="s">
        <v>171</v>
      </c>
      <c r="I61" s="732"/>
      <c r="J61" s="733"/>
      <c r="K61" s="251" t="s">
        <v>169</v>
      </c>
      <c r="L61" s="199"/>
      <c r="M61" s="199"/>
      <c r="N61" s="200"/>
    </row>
    <row r="62" spans="1:14" ht="18.75" customHeight="1">
      <c r="A62" s="212"/>
      <c r="B62" s="765"/>
      <c r="C62" s="904"/>
      <c r="D62" s="904"/>
      <c r="E62" s="973"/>
      <c r="F62" s="970"/>
      <c r="G62" s="971"/>
      <c r="H62" s="970"/>
      <c r="I62" s="957"/>
      <c r="J62" s="971"/>
      <c r="K62" s="246"/>
      <c r="L62" s="199"/>
      <c r="M62" s="199"/>
      <c r="N62" s="199"/>
    </row>
    <row r="63" spans="1:14" ht="13.15" customHeight="1">
      <c r="A63" s="782" t="s">
        <v>172</v>
      </c>
      <c r="B63" s="782"/>
      <c r="C63" s="782"/>
      <c r="D63" s="782"/>
      <c r="E63" s="782"/>
      <c r="F63" s="782"/>
      <c r="G63" s="782"/>
      <c r="H63" s="782"/>
      <c r="I63" s="782"/>
      <c r="J63" s="782"/>
      <c r="K63" s="782"/>
    </row>
    <row r="64" spans="1:14" ht="13.15" customHeight="1">
      <c r="A64" s="19"/>
      <c r="B64" s="107"/>
      <c r="C64" s="107"/>
      <c r="D64" s="107"/>
      <c r="E64" s="107"/>
      <c r="F64" s="107"/>
      <c r="G64" s="107"/>
      <c r="H64" s="107"/>
      <c r="I64" s="107"/>
      <c r="J64" s="107"/>
      <c r="K64" s="107"/>
    </row>
    <row r="65" spans="1:14" ht="13.15" customHeight="1">
      <c r="A65" s="211"/>
      <c r="B65" s="225"/>
      <c r="C65" s="225"/>
      <c r="D65" s="932" t="s">
        <v>99</v>
      </c>
      <c r="E65" s="932"/>
      <c r="F65" s="932" t="s">
        <v>27</v>
      </c>
      <c r="G65" s="932"/>
      <c r="H65" s="932"/>
      <c r="I65" s="226"/>
      <c r="J65" s="225"/>
      <c r="K65" s="48"/>
    </row>
    <row r="66" spans="1:14" ht="13.15" customHeight="1">
      <c r="A66" s="212"/>
      <c r="B66" s="227"/>
      <c r="C66" s="227"/>
      <c r="D66" s="933" t="s">
        <v>48</v>
      </c>
      <c r="E66" s="933"/>
      <c r="F66" s="228"/>
      <c r="G66" s="936" t="s">
        <v>97</v>
      </c>
      <c r="H66" s="937"/>
      <c r="I66" s="937"/>
      <c r="J66" s="937"/>
      <c r="K66" s="938"/>
      <c r="L66" s="44"/>
      <c r="M66" s="44"/>
    </row>
    <row r="67" spans="1:14" ht="13.15" customHeight="1">
      <c r="A67" s="211"/>
      <c r="B67" s="895" t="s">
        <v>96</v>
      </c>
      <c r="C67" s="896"/>
      <c r="D67" s="896"/>
      <c r="E67" s="896"/>
      <c r="F67" s="897"/>
      <c r="G67" s="898" t="s">
        <v>127</v>
      </c>
      <c r="H67" s="899"/>
      <c r="I67" s="899"/>
      <c r="J67" s="934" t="s">
        <v>100</v>
      </c>
      <c r="K67" s="935"/>
      <c r="L67" s="44"/>
      <c r="M67" s="44"/>
    </row>
    <row r="68" spans="1:14" ht="13.15" customHeight="1">
      <c r="A68" s="212"/>
      <c r="B68" s="900" t="s">
        <v>278</v>
      </c>
      <c r="C68" s="904"/>
      <c r="D68" s="904"/>
      <c r="E68" s="904"/>
      <c r="F68" s="901"/>
      <c r="G68" s="905"/>
      <c r="H68" s="906"/>
      <c r="I68" s="906"/>
      <c r="J68" s="245" t="s">
        <v>101</v>
      </c>
      <c r="K68" s="209" t="s">
        <v>102</v>
      </c>
      <c r="L68" s="44"/>
      <c r="M68" s="44"/>
    </row>
    <row r="69" spans="1:14" ht="13.15" customHeight="1">
      <c r="A69" s="211"/>
      <c r="B69" s="902" t="s">
        <v>98</v>
      </c>
      <c r="C69" s="903"/>
      <c r="D69" s="903"/>
      <c r="E69" s="903"/>
      <c r="F69" s="783"/>
      <c r="G69" s="907" t="s">
        <v>103</v>
      </c>
      <c r="H69" s="837"/>
      <c r="I69" s="783"/>
      <c r="J69" s="48"/>
      <c r="K69" s="48"/>
      <c r="L69" s="2"/>
      <c r="M69" s="2"/>
    </row>
    <row r="70" spans="1:14" ht="13.15" customHeight="1">
      <c r="A70" s="212"/>
      <c r="B70" s="900" t="str">
        <f>B6</f>
        <v/>
      </c>
      <c r="C70" s="900"/>
      <c r="D70" s="900"/>
      <c r="E70" s="900"/>
      <c r="F70" s="901"/>
      <c r="G70" s="908"/>
      <c r="H70" s="906"/>
      <c r="I70" s="901"/>
      <c r="J70" s="50"/>
      <c r="K70" s="210"/>
    </row>
    <row r="71" spans="1:14" ht="13.15" customHeight="1">
      <c r="A71" s="898" t="s">
        <v>105</v>
      </c>
      <c r="B71" s="895" t="s">
        <v>106</v>
      </c>
      <c r="C71" s="911"/>
      <c r="D71" s="911"/>
      <c r="E71" s="912"/>
      <c r="F71" s="922" t="s">
        <v>121</v>
      </c>
      <c r="G71" s="923"/>
      <c r="H71" s="924"/>
      <c r="I71" s="918" t="s">
        <v>123</v>
      </c>
      <c r="J71" s="919"/>
      <c r="K71" s="219" t="s">
        <v>123</v>
      </c>
      <c r="L71" s="4"/>
      <c r="M71" s="4"/>
      <c r="N71" s="2"/>
    </row>
    <row r="72" spans="1:14" ht="13.15" customHeight="1">
      <c r="A72" s="910"/>
      <c r="B72" s="913"/>
      <c r="C72" s="913"/>
      <c r="D72" s="913"/>
      <c r="E72" s="914"/>
      <c r="F72" s="915" t="s">
        <v>122</v>
      </c>
      <c r="G72" s="916"/>
      <c r="H72" s="917"/>
      <c r="I72" s="920" t="s">
        <v>124</v>
      </c>
      <c r="J72" s="921"/>
      <c r="K72" s="220" t="s">
        <v>126</v>
      </c>
      <c r="L72" s="26"/>
      <c r="M72" s="26"/>
    </row>
    <row r="73" spans="1:14" ht="13.15" customHeight="1">
      <c r="A73" s="230"/>
      <c r="B73" s="925" t="s">
        <v>104</v>
      </c>
      <c r="C73" s="926"/>
      <c r="D73" s="926"/>
      <c r="E73" s="927"/>
      <c r="F73" s="217" t="s">
        <v>112</v>
      </c>
      <c r="G73" s="218" t="s">
        <v>113</v>
      </c>
      <c r="H73" s="217" t="s">
        <v>114</v>
      </c>
      <c r="I73" s="928" t="s">
        <v>125</v>
      </c>
      <c r="J73" s="929"/>
      <c r="K73" s="213" t="s">
        <v>128</v>
      </c>
      <c r="L73" s="27"/>
      <c r="M73" s="27"/>
    </row>
    <row r="74" spans="1:14" ht="13.15" customHeight="1">
      <c r="A74" s="216" t="s">
        <v>107</v>
      </c>
      <c r="B74" s="870" t="e">
        <f>IF</f>
        <v>#NAME?</v>
      </c>
      <c r="C74" s="892"/>
      <c r="D74" s="892"/>
      <c r="E74" s="892"/>
      <c r="F74" s="259"/>
      <c r="G74" s="259"/>
      <c r="H74" s="259"/>
      <c r="I74" s="874">
        <f>Sponsor!E8</f>
        <v>0</v>
      </c>
      <c r="J74" s="884"/>
      <c r="K74" s="243"/>
      <c r="L74" s="17"/>
      <c r="M74" s="17"/>
    </row>
    <row r="75" spans="1:14" ht="13.15" customHeight="1">
      <c r="A75" s="216" t="s">
        <v>108</v>
      </c>
      <c r="B75" s="889">
        <f>B11</f>
        <v>0</v>
      </c>
      <c r="C75" s="892"/>
      <c r="D75" s="892"/>
      <c r="E75" s="892"/>
      <c r="F75" s="249"/>
      <c r="G75" s="249"/>
      <c r="H75" s="249"/>
      <c r="I75" s="874">
        <f>Sponsor!E9</f>
        <v>0</v>
      </c>
      <c r="J75" s="884"/>
      <c r="K75" s="215"/>
    </row>
    <row r="76" spans="1:14" ht="13.15" customHeight="1">
      <c r="A76" s="216" t="s">
        <v>109</v>
      </c>
      <c r="B76" s="889">
        <f>B12</f>
        <v>0</v>
      </c>
      <c r="C76" s="892"/>
      <c r="D76" s="892"/>
      <c r="E76" s="892"/>
      <c r="F76" s="249"/>
      <c r="G76" s="249"/>
      <c r="H76" s="249"/>
      <c r="I76" s="874">
        <f>Sponsor!E10</f>
        <v>0</v>
      </c>
      <c r="J76" s="884"/>
      <c r="K76" s="215"/>
    </row>
    <row r="77" spans="1:14" ht="13.15" customHeight="1">
      <c r="A77" s="216" t="s">
        <v>110</v>
      </c>
      <c r="B77" s="889">
        <f>B13</f>
        <v>0</v>
      </c>
      <c r="C77" s="892"/>
      <c r="D77" s="892"/>
      <c r="E77" s="892"/>
      <c r="F77" s="249"/>
      <c r="G77" s="249"/>
      <c r="H77" s="249"/>
      <c r="I77" s="874">
        <f>Sponsor!E11</f>
        <v>0</v>
      </c>
      <c r="J77" s="884"/>
      <c r="K77" s="215"/>
      <c r="N77" s="2"/>
    </row>
    <row r="78" spans="1:14" ht="13.15" customHeight="1">
      <c r="A78" s="216" t="s">
        <v>111</v>
      </c>
      <c r="B78" s="870" t="str">
        <f>B14</f>
        <v/>
      </c>
      <c r="C78" s="892"/>
      <c r="D78" s="892"/>
      <c r="E78" s="892"/>
      <c r="F78" s="249"/>
      <c r="G78" s="249"/>
      <c r="H78" s="249"/>
      <c r="I78" s="874">
        <f>Sponsor!E93</f>
        <v>0</v>
      </c>
      <c r="J78" s="884"/>
      <c r="K78" s="215"/>
    </row>
    <row r="79" spans="1:14" ht="13.15" customHeight="1">
      <c r="A79" s="216" t="s">
        <v>115</v>
      </c>
      <c r="B79" s="873" t="str">
        <f>B15</f>
        <v/>
      </c>
      <c r="C79" s="873"/>
      <c r="D79" s="873"/>
      <c r="E79" s="870"/>
      <c r="F79" s="215"/>
      <c r="G79" s="215"/>
      <c r="H79" s="215"/>
      <c r="I79" s="874">
        <f>Sponsor!E12 - Sponsor!E93</f>
        <v>0</v>
      </c>
      <c r="J79" s="884"/>
      <c r="K79" s="215"/>
      <c r="N79" s="12"/>
    </row>
    <row r="80" spans="1:14" ht="13.15" customHeight="1">
      <c r="A80" s="216" t="s">
        <v>116</v>
      </c>
      <c r="B80" s="891" t="s">
        <v>117</v>
      </c>
      <c r="C80" s="892"/>
      <c r="D80" s="892"/>
      <c r="E80" s="892"/>
      <c r="F80" s="250"/>
      <c r="G80" s="250"/>
      <c r="H80" s="250"/>
      <c r="I80" s="885">
        <f>Sponsor!E13</f>
        <v>0</v>
      </c>
      <c r="J80" s="886"/>
      <c r="K80" s="223"/>
      <c r="N80" s="12"/>
    </row>
    <row r="81" spans="1:25" ht="13.15" customHeight="1">
      <c r="A81" s="232" t="s">
        <v>118</v>
      </c>
      <c r="B81" s="797" t="s">
        <v>119</v>
      </c>
      <c r="C81" s="723"/>
      <c r="D81" s="723"/>
      <c r="E81" s="723"/>
      <c r="F81" s="893"/>
      <c r="G81" s="824"/>
      <c r="H81" s="824"/>
      <c r="I81" s="221"/>
      <c r="J81" s="221"/>
      <c r="K81" s="222"/>
      <c r="N81" s="12"/>
    </row>
    <row r="82" spans="1:25" ht="13.15" customHeight="1">
      <c r="A82" s="216" t="s">
        <v>107</v>
      </c>
      <c r="B82" s="797" t="str">
        <f t="shared" ref="B82:B87" si="0">B18</f>
        <v>Professional/Technical (PAT)</v>
      </c>
      <c r="C82" s="723"/>
      <c r="D82" s="723"/>
      <c r="E82" s="723"/>
      <c r="F82" s="229"/>
      <c r="G82" s="229"/>
      <c r="H82" s="229"/>
      <c r="I82" s="874">
        <f>Sponsor!E15</f>
        <v>0</v>
      </c>
      <c r="J82" s="884"/>
      <c r="K82" s="215"/>
      <c r="L82" s="13"/>
      <c r="M82" s="13"/>
    </row>
    <row r="83" spans="1:25" ht="13.15" customHeight="1">
      <c r="A83" s="216" t="s">
        <v>108</v>
      </c>
      <c r="B83" s="888" t="str">
        <f t="shared" si="0"/>
        <v>Graduate Students</v>
      </c>
      <c r="C83" s="723"/>
      <c r="D83" s="723"/>
      <c r="E83" s="723"/>
      <c r="F83" s="229"/>
      <c r="G83" s="229"/>
      <c r="H83" s="229"/>
      <c r="I83" s="874">
        <f>Sponsor!E16</f>
        <v>0</v>
      </c>
      <c r="J83" s="884"/>
      <c r="K83" s="215"/>
    </row>
    <row r="84" spans="1:25" ht="13.15" customHeight="1">
      <c r="A84" s="216" t="s">
        <v>109</v>
      </c>
      <c r="B84" s="797" t="str">
        <f t="shared" si="0"/>
        <v>Undergraduate Students</v>
      </c>
      <c r="C84" s="723"/>
      <c r="D84" s="723"/>
      <c r="E84" s="723"/>
      <c r="F84" s="723"/>
      <c r="G84" s="723"/>
      <c r="H84" s="723"/>
      <c r="I84" s="874">
        <f>Sponsor!E17</f>
        <v>0</v>
      </c>
      <c r="J84" s="884"/>
      <c r="K84" s="215"/>
    </row>
    <row r="85" spans="1:25" ht="13.15" customHeight="1">
      <c r="A85" s="216" t="s">
        <v>110</v>
      </c>
      <c r="B85" s="888" t="e">
        <f t="shared" si="0"/>
        <v>#REF!</v>
      </c>
      <c r="C85" s="723"/>
      <c r="D85" s="723"/>
      <c r="E85" s="723"/>
      <c r="F85" s="723"/>
      <c r="G85" s="723"/>
      <c r="H85" s="723"/>
      <c r="I85" s="874">
        <f>Sponsor!E18</f>
        <v>0</v>
      </c>
      <c r="J85" s="884"/>
      <c r="K85" s="215"/>
    </row>
    <row r="86" spans="1:25" ht="13.15" customHeight="1">
      <c r="A86" s="216" t="s">
        <v>111</v>
      </c>
      <c r="B86" s="888" t="str">
        <f t="shared" si="0"/>
        <v/>
      </c>
      <c r="C86" s="723"/>
      <c r="D86" s="723"/>
      <c r="E86" s="723"/>
      <c r="F86" s="723"/>
      <c r="G86" s="723"/>
      <c r="H86" s="723"/>
      <c r="I86" s="874">
        <f>Sponsor!E19</f>
        <v>0</v>
      </c>
      <c r="J86" s="884"/>
      <c r="K86" s="215"/>
    </row>
    <row r="87" spans="1:25" ht="13.15" customHeight="1">
      <c r="A87" s="216" t="s">
        <v>115</v>
      </c>
      <c r="B87" s="877" t="str">
        <f t="shared" si="0"/>
        <v xml:space="preserve">( ) Other </v>
      </c>
      <c r="C87" s="824"/>
      <c r="D87" s="824"/>
      <c r="E87" s="824"/>
      <c r="F87" s="824"/>
      <c r="G87" s="824"/>
      <c r="H87" s="797"/>
      <c r="I87" s="874">
        <f>SUM(Sponsor!E20:E22)</f>
        <v>0</v>
      </c>
      <c r="J87" s="884"/>
      <c r="K87" s="215"/>
    </row>
    <row r="88" spans="1:25" ht="13.15" customHeight="1">
      <c r="A88" s="253"/>
      <c r="B88" s="877" t="s">
        <v>120</v>
      </c>
      <c r="C88" s="824"/>
      <c r="D88" s="824"/>
      <c r="E88" s="824"/>
      <c r="F88" s="824"/>
      <c r="G88" s="824"/>
      <c r="H88" s="797"/>
      <c r="I88" s="866">
        <f>Sponsor!E23</f>
        <v>0</v>
      </c>
      <c r="J88" s="797"/>
      <c r="K88" s="223"/>
    </row>
    <row r="89" spans="1:25" ht="13.15" customHeight="1">
      <c r="A89" s="231" t="s">
        <v>129</v>
      </c>
      <c r="B89" s="867" t="s">
        <v>130</v>
      </c>
      <c r="C89" s="867"/>
      <c r="D89" s="867"/>
      <c r="E89" s="867"/>
      <c r="F89" s="867"/>
      <c r="G89" s="867"/>
      <c r="H89" s="868"/>
      <c r="I89" s="869">
        <f>SUM(Sponsor!E24:E25)</f>
        <v>0</v>
      </c>
      <c r="J89" s="870"/>
      <c r="K89" s="249"/>
    </row>
    <row r="90" spans="1:25" s="3" customFormat="1" ht="13.15" customHeight="1">
      <c r="A90" s="232"/>
      <c r="B90" s="845" t="s">
        <v>131</v>
      </c>
      <c r="C90" s="824"/>
      <c r="D90" s="824"/>
      <c r="E90" s="824"/>
      <c r="F90" s="824"/>
      <c r="G90" s="824"/>
      <c r="H90" s="797"/>
      <c r="I90" s="866">
        <f>Sponsor!E26</f>
        <v>0</v>
      </c>
      <c r="J90" s="871"/>
      <c r="K90" s="250"/>
      <c r="L90"/>
      <c r="M90"/>
    </row>
    <row r="91" spans="1:25" ht="13.15" customHeight="1">
      <c r="A91" s="247" t="s">
        <v>132</v>
      </c>
      <c r="B91" s="883" t="s">
        <v>133</v>
      </c>
      <c r="C91" s="837"/>
      <c r="D91" s="837"/>
      <c r="E91" s="837"/>
      <c r="F91" s="837"/>
      <c r="G91" s="837"/>
      <c r="H91" s="783"/>
      <c r="I91" s="949"/>
      <c r="J91" s="950"/>
      <c r="K91" s="206"/>
      <c r="O91" s="44"/>
      <c r="P91" s="17"/>
      <c r="Q91" s="2"/>
      <c r="R91" s="2"/>
      <c r="S91" s="2"/>
      <c r="T91" s="2"/>
      <c r="U91" s="2"/>
      <c r="V91" s="2"/>
      <c r="W91" s="2"/>
    </row>
    <row r="92" spans="1:25" ht="13.15" customHeight="1">
      <c r="A92" s="230"/>
      <c r="B92" s="946" t="str">
        <f>B28</f>
        <v/>
      </c>
      <c r="C92" s="718"/>
      <c r="D92" s="414">
        <f>Sponsor!E28</f>
        <v>0</v>
      </c>
      <c r="E92" s="19"/>
      <c r="F92" s="19"/>
      <c r="G92" s="19"/>
      <c r="H92" s="40"/>
      <c r="I92" s="951"/>
      <c r="J92" s="879"/>
      <c r="K92" s="61"/>
      <c r="O92" s="208"/>
      <c r="P92" s="17"/>
      <c r="Q92" s="2"/>
      <c r="R92" s="2"/>
      <c r="S92" s="2"/>
      <c r="T92" s="2"/>
      <c r="U92" s="2"/>
      <c r="V92" s="2"/>
      <c r="W92" s="2"/>
      <c r="X92" s="2"/>
      <c r="Y92" s="2"/>
    </row>
    <row r="93" spans="1:25" ht="13.15" customHeight="1">
      <c r="A93" s="230"/>
      <c r="B93" s="947" t="str">
        <f>B29</f>
        <v/>
      </c>
      <c r="C93" s="718"/>
      <c r="D93" s="414">
        <f>Sponsor!E29</f>
        <v>0</v>
      </c>
      <c r="E93" s="19"/>
      <c r="F93" s="19"/>
      <c r="G93" s="19"/>
      <c r="H93" s="40"/>
      <c r="I93" s="951"/>
      <c r="J93" s="879"/>
      <c r="K93" s="61"/>
      <c r="O93" s="4"/>
      <c r="P93" s="200"/>
      <c r="Q93" s="200"/>
      <c r="R93" s="200"/>
      <c r="S93" s="200"/>
      <c r="T93" s="200"/>
      <c r="U93" s="200"/>
      <c r="V93" s="200"/>
      <c r="W93" s="200"/>
      <c r="X93" s="200"/>
      <c r="Y93" s="200"/>
    </row>
    <row r="94" spans="1:25" ht="13.15" customHeight="1">
      <c r="A94" s="230"/>
      <c r="B94" s="948" t="str">
        <f>B30</f>
        <v/>
      </c>
      <c r="C94" s="948"/>
      <c r="D94" s="414">
        <f>Sponsor!E111</f>
        <v>0</v>
      </c>
      <c r="E94" s="107"/>
      <c r="F94" s="107"/>
      <c r="G94" s="107"/>
      <c r="H94" s="98"/>
      <c r="I94" s="952"/>
      <c r="J94" s="953"/>
      <c r="K94" s="224"/>
      <c r="O94" s="4"/>
      <c r="P94" s="200"/>
      <c r="Q94" s="200"/>
      <c r="R94" s="200"/>
      <c r="S94" s="200"/>
      <c r="T94" s="200"/>
      <c r="U94" s="200"/>
      <c r="V94" s="200"/>
      <c r="W94" s="200"/>
      <c r="X94" s="200"/>
      <c r="Y94" s="200"/>
    </row>
    <row r="95" spans="1:25" ht="13.15" customHeight="1">
      <c r="A95" s="230"/>
      <c r="B95" s="948" t="str">
        <f>B31</f>
        <v/>
      </c>
      <c r="C95" s="948"/>
      <c r="D95" s="414">
        <f>SUM(Sponsor!E112:E115)</f>
        <v>0</v>
      </c>
      <c r="E95" s="19"/>
      <c r="F95" s="19"/>
      <c r="G95" s="19"/>
      <c r="H95" s="40"/>
      <c r="I95" s="878"/>
      <c r="J95" s="879"/>
      <c r="K95" s="205"/>
      <c r="O95" s="4"/>
      <c r="P95" s="200"/>
      <c r="Q95" s="200"/>
      <c r="R95" s="200"/>
      <c r="S95" s="200"/>
      <c r="T95" s="200"/>
      <c r="U95" s="200"/>
      <c r="V95" s="200"/>
      <c r="W95" s="200"/>
      <c r="X95" s="200"/>
      <c r="Y95" s="200"/>
    </row>
    <row r="96" spans="1:25" ht="13.15" customHeight="1">
      <c r="A96" s="212"/>
      <c r="B96" s="880" t="s">
        <v>134</v>
      </c>
      <c r="C96" s="881"/>
      <c r="D96" s="881"/>
      <c r="E96" s="881"/>
      <c r="F96" s="881"/>
      <c r="G96" s="881"/>
      <c r="H96" s="882"/>
      <c r="I96" s="874">
        <f>Sponsor!E31</f>
        <v>0</v>
      </c>
      <c r="J96" s="797"/>
      <c r="K96" s="215"/>
      <c r="O96" s="4"/>
      <c r="P96" s="200"/>
      <c r="Q96" s="200"/>
      <c r="R96" s="200"/>
      <c r="S96" s="200"/>
      <c r="T96" s="200"/>
      <c r="U96" s="200"/>
      <c r="V96" s="200"/>
      <c r="W96" s="200"/>
      <c r="X96" s="200"/>
      <c r="Y96" s="200"/>
    </row>
    <row r="97" spans="1:25" ht="13.15" customHeight="1">
      <c r="A97" s="230" t="s">
        <v>135</v>
      </c>
      <c r="B97" s="107" t="s">
        <v>32</v>
      </c>
      <c r="C97" s="939" t="s">
        <v>136</v>
      </c>
      <c r="D97" s="939"/>
      <c r="E97" s="939"/>
      <c r="F97" s="939"/>
      <c r="G97" s="939"/>
      <c r="H97" s="940"/>
      <c r="I97" s="875">
        <f>SUM(Sponsor!E33:E34)</f>
        <v>0</v>
      </c>
      <c r="J97" s="876"/>
      <c r="K97" s="215"/>
      <c r="O97" s="4"/>
      <c r="P97" s="200"/>
      <c r="Q97" s="200"/>
      <c r="R97" s="200"/>
      <c r="S97" s="200"/>
      <c r="T97" s="200"/>
      <c r="U97" s="200"/>
      <c r="V97" s="200"/>
      <c r="W97" s="200"/>
      <c r="X97" s="200"/>
      <c r="Y97" s="200"/>
    </row>
    <row r="98" spans="1:25" ht="13.15" customHeight="1">
      <c r="A98" s="230"/>
      <c r="B98" s="235"/>
      <c r="C98" s="872" t="s">
        <v>137</v>
      </c>
      <c r="D98" s="873"/>
      <c r="E98" s="873"/>
      <c r="F98" s="873"/>
      <c r="G98" s="873"/>
      <c r="H98" s="870"/>
      <c r="I98" s="874">
        <f>Sponsor!E35</f>
        <v>0</v>
      </c>
      <c r="J98" s="797"/>
      <c r="K98" s="229"/>
      <c r="O98" s="4"/>
      <c r="P98" s="200"/>
      <c r="Q98" s="200"/>
      <c r="R98" s="200"/>
      <c r="S98" s="200"/>
      <c r="T98" s="200"/>
      <c r="U98" s="200"/>
      <c r="V98" s="200"/>
      <c r="W98" s="200"/>
      <c r="X98" s="200"/>
      <c r="Y98" s="200"/>
    </row>
    <row r="99" spans="1:25" ht="13.15" customHeight="1">
      <c r="A99" s="230"/>
      <c r="B99" s="233"/>
      <c r="C99" s="234"/>
      <c r="D99" s="225"/>
      <c r="E99" s="225"/>
      <c r="F99" s="225"/>
      <c r="G99" s="225"/>
      <c r="H99" s="48"/>
      <c r="I99" s="945"/>
      <c r="J99" s="837"/>
      <c r="K99" s="53"/>
      <c r="O99" s="4"/>
      <c r="P99" s="200"/>
      <c r="Q99" s="200"/>
      <c r="R99" s="200"/>
      <c r="S99" s="200"/>
      <c r="T99" s="200"/>
      <c r="U99" s="200"/>
      <c r="V99" s="200"/>
      <c r="W99" s="200"/>
      <c r="X99" s="200"/>
      <c r="Y99" s="200"/>
    </row>
    <row r="100" spans="1:25" ht="13.15" customHeight="1">
      <c r="A100" s="248"/>
      <c r="B100" s="97"/>
      <c r="C100" s="97"/>
      <c r="D100" s="97"/>
      <c r="E100" s="97"/>
      <c r="F100" s="97"/>
      <c r="G100" s="97"/>
      <c r="H100" s="99"/>
      <c r="I100" s="941"/>
      <c r="J100" s="941"/>
      <c r="K100" s="224"/>
      <c r="O100" s="4"/>
      <c r="P100" s="200"/>
      <c r="Q100" s="200"/>
      <c r="R100" s="200"/>
      <c r="S100" s="200"/>
      <c r="T100" s="200"/>
      <c r="U100" s="200"/>
      <c r="V100" s="200"/>
      <c r="W100" s="200"/>
      <c r="X100" s="200"/>
      <c r="Y100" s="200"/>
    </row>
    <row r="101" spans="1:25" ht="13.15" customHeight="1">
      <c r="A101" s="108" t="s">
        <v>138</v>
      </c>
      <c r="B101" s="942" t="s">
        <v>14</v>
      </c>
      <c r="C101" s="942"/>
      <c r="D101" s="942"/>
      <c r="E101" s="942"/>
      <c r="F101" s="942"/>
      <c r="G101" s="942"/>
      <c r="H101" s="943"/>
      <c r="I101" s="941"/>
      <c r="J101" s="941"/>
      <c r="K101" s="224"/>
      <c r="O101" s="4"/>
      <c r="P101" s="200"/>
      <c r="Q101" s="200"/>
      <c r="R101" s="200"/>
      <c r="S101" s="200"/>
      <c r="T101" s="200"/>
      <c r="U101" s="200"/>
      <c r="V101" s="200"/>
      <c r="W101" s="200"/>
      <c r="X101" s="200"/>
      <c r="Y101" s="200"/>
    </row>
    <row r="102" spans="1:25" ht="13.15" customHeight="1">
      <c r="A102" s="230"/>
      <c r="B102" s="107" t="s">
        <v>139</v>
      </c>
      <c r="C102" s="944">
        <f>Sponsor!E38</f>
        <v>0</v>
      </c>
      <c r="D102" s="944"/>
      <c r="E102" s="237"/>
      <c r="F102" s="237"/>
      <c r="G102" s="237"/>
      <c r="H102" s="238"/>
      <c r="I102" s="878"/>
      <c r="J102" s="931"/>
      <c r="K102" s="205"/>
      <c r="O102" s="4"/>
      <c r="P102" s="200"/>
      <c r="Q102" s="200"/>
      <c r="R102" s="200"/>
      <c r="S102" s="200"/>
      <c r="T102" s="200"/>
      <c r="U102" s="200"/>
      <c r="V102" s="200"/>
      <c r="W102" s="200"/>
      <c r="X102" s="200"/>
      <c r="Y102" s="200"/>
    </row>
    <row r="103" spans="1:25" ht="13.15" customHeight="1">
      <c r="A103" s="230"/>
      <c r="B103" s="107" t="s">
        <v>140</v>
      </c>
      <c r="C103" s="930">
        <f>Sponsor!E39</f>
        <v>0</v>
      </c>
      <c r="D103" s="930"/>
      <c r="E103" s="237"/>
      <c r="F103" s="237"/>
      <c r="G103" s="237"/>
      <c r="H103" s="238"/>
      <c r="I103" s="878"/>
      <c r="J103" s="931"/>
      <c r="K103" s="205"/>
      <c r="L103" s="4"/>
      <c r="M103" s="4"/>
      <c r="O103" s="207"/>
      <c r="P103" s="200"/>
      <c r="Q103" s="200"/>
      <c r="R103" s="200"/>
      <c r="S103" s="200"/>
      <c r="T103" s="200"/>
      <c r="U103" s="200"/>
      <c r="V103" s="200"/>
      <c r="W103" s="200"/>
      <c r="X103" s="200"/>
      <c r="Y103" s="200"/>
    </row>
    <row r="104" spans="1:25" ht="13.15" customHeight="1">
      <c r="A104" s="230"/>
      <c r="B104" s="107" t="s">
        <v>141</v>
      </c>
      <c r="C104" s="930">
        <f>Sponsor!E40</f>
        <v>0</v>
      </c>
      <c r="D104" s="930"/>
      <c r="E104" s="237"/>
      <c r="F104" s="237"/>
      <c r="G104" s="237"/>
      <c r="H104" s="238"/>
      <c r="I104" s="878"/>
      <c r="J104" s="931"/>
      <c r="K104" s="205"/>
      <c r="L104" s="27"/>
      <c r="M104" s="27"/>
    </row>
    <row r="105" spans="1:25" ht="13.15" customHeight="1">
      <c r="A105" s="212"/>
      <c r="B105" s="97" t="s">
        <v>142</v>
      </c>
      <c r="C105" s="930">
        <f>Sponsor!E41</f>
        <v>0</v>
      </c>
      <c r="D105" s="930"/>
      <c r="E105" s="239"/>
      <c r="F105" s="239"/>
      <c r="G105" s="239"/>
      <c r="H105" s="240"/>
      <c r="I105" s="958"/>
      <c r="J105" s="959"/>
      <c r="K105" s="241"/>
      <c r="L105" s="21"/>
      <c r="M105" s="21"/>
    </row>
    <row r="106" spans="1:25" ht="13.15" customHeight="1">
      <c r="A106" s="232"/>
      <c r="B106" s="956" t="s">
        <v>143</v>
      </c>
      <c r="C106" s="873"/>
      <c r="D106" s="260">
        <v>0</v>
      </c>
      <c r="E106" s="957" t="s">
        <v>144</v>
      </c>
      <c r="F106" s="873"/>
      <c r="G106" s="873"/>
      <c r="H106" s="870"/>
      <c r="I106" s="866">
        <f>Sponsor!E42</f>
        <v>0</v>
      </c>
      <c r="J106" s="871"/>
      <c r="K106" s="236"/>
      <c r="L106" s="21"/>
      <c r="M106" s="21"/>
    </row>
    <row r="107" spans="1:25" ht="13.15" customHeight="1">
      <c r="A107" s="14" t="s">
        <v>145</v>
      </c>
      <c r="B107" s="942" t="s">
        <v>15</v>
      </c>
      <c r="C107" s="942"/>
      <c r="D107" s="942"/>
      <c r="E107" s="942"/>
      <c r="F107" s="942"/>
      <c r="G107" s="942"/>
      <c r="H107" s="942"/>
      <c r="I107" s="954"/>
      <c r="J107" s="955"/>
      <c r="K107" s="222"/>
      <c r="L107" s="21"/>
      <c r="M107" s="21"/>
    </row>
    <row r="108" spans="1:25" ht="13.15" customHeight="1">
      <c r="A108" s="252" t="s">
        <v>107</v>
      </c>
      <c r="B108" s="845" t="s">
        <v>146</v>
      </c>
      <c r="C108" s="824"/>
      <c r="D108" s="824"/>
      <c r="E108" s="824"/>
      <c r="F108" s="824"/>
      <c r="G108" s="824"/>
      <c r="H108" s="797"/>
      <c r="I108" s="874">
        <f>Sponsor!E44</f>
        <v>0</v>
      </c>
      <c r="J108" s="884"/>
      <c r="K108" s="215"/>
      <c r="L108" s="21"/>
      <c r="M108" s="21"/>
    </row>
    <row r="109" spans="1:25" ht="13.15" customHeight="1">
      <c r="A109" s="252" t="s">
        <v>108</v>
      </c>
      <c r="B109" s="845" t="s">
        <v>147</v>
      </c>
      <c r="C109" s="824"/>
      <c r="D109" s="824"/>
      <c r="E109" s="824"/>
      <c r="F109" s="824"/>
      <c r="G109" s="824"/>
      <c r="H109" s="797"/>
      <c r="I109" s="874">
        <f>Sponsor!E119</f>
        <v>0</v>
      </c>
      <c r="J109" s="884"/>
      <c r="K109" s="215"/>
      <c r="L109" s="21"/>
      <c r="M109" s="21"/>
    </row>
    <row r="110" spans="1:25" ht="13.15" customHeight="1">
      <c r="A110" s="252" t="s">
        <v>109</v>
      </c>
      <c r="B110" s="845" t="s">
        <v>148</v>
      </c>
      <c r="C110" s="824"/>
      <c r="D110" s="824"/>
      <c r="E110" s="824"/>
      <c r="F110" s="824"/>
      <c r="G110" s="824"/>
      <c r="H110" s="797"/>
      <c r="I110" s="874">
        <f>Sponsor!E45</f>
        <v>0</v>
      </c>
      <c r="J110" s="884"/>
      <c r="K110" s="215"/>
      <c r="L110" s="21"/>
      <c r="M110" s="21"/>
    </row>
    <row r="111" spans="1:25" ht="13.15" customHeight="1">
      <c r="A111" s="252" t="s">
        <v>110</v>
      </c>
      <c r="B111" s="845" t="s">
        <v>149</v>
      </c>
      <c r="C111" s="824"/>
      <c r="D111" s="824"/>
      <c r="E111" s="824"/>
      <c r="F111" s="824"/>
      <c r="G111" s="824"/>
      <c r="H111" s="797"/>
      <c r="I111" s="874">
        <f>Sponsor!E120</f>
        <v>0</v>
      </c>
      <c r="J111" s="884"/>
      <c r="K111" s="215"/>
      <c r="L111" s="21"/>
      <c r="M111" s="21"/>
    </row>
    <row r="112" spans="1:25" ht="13.15" customHeight="1">
      <c r="A112" s="252" t="s">
        <v>111</v>
      </c>
      <c r="B112" s="845" t="s">
        <v>150</v>
      </c>
      <c r="C112" s="824"/>
      <c r="D112" s="824"/>
      <c r="E112" s="824"/>
      <c r="F112" s="824"/>
      <c r="G112" s="824"/>
      <c r="H112" s="797"/>
      <c r="I112" s="874">
        <f>Sponsor!E48</f>
        <v>0</v>
      </c>
      <c r="J112" s="884"/>
      <c r="K112" s="215"/>
      <c r="L112" s="21"/>
      <c r="M112" s="21"/>
    </row>
    <row r="113" spans="1:13" ht="13.15" customHeight="1">
      <c r="A113" s="252" t="s">
        <v>115</v>
      </c>
      <c r="B113" s="845" t="s">
        <v>151</v>
      </c>
      <c r="C113" s="824"/>
      <c r="D113" s="824"/>
      <c r="E113" s="824"/>
      <c r="F113" s="824"/>
      <c r="G113" s="824"/>
      <c r="H113" s="797"/>
      <c r="I113" s="874">
        <f>SUM(Sponsor!E46:E47) + SUM(Sponsor!E49:E50) + SUM(Sponsor!E121:E127)</f>
        <v>0</v>
      </c>
      <c r="J113" s="884"/>
      <c r="K113" s="215"/>
      <c r="L113" s="21"/>
      <c r="M113" s="21"/>
    </row>
    <row r="114" spans="1:13" ht="13.15" customHeight="1">
      <c r="A114" s="232"/>
      <c r="B114" s="963" t="s">
        <v>51</v>
      </c>
      <c r="C114" s="964"/>
      <c r="D114" s="964"/>
      <c r="E114" s="964"/>
      <c r="F114" s="964"/>
      <c r="G114" s="964"/>
      <c r="H114" s="965"/>
      <c r="I114" s="869">
        <f>Sponsor!E52</f>
        <v>0</v>
      </c>
      <c r="J114" s="960"/>
      <c r="K114" s="243"/>
      <c r="L114" s="21"/>
      <c r="M114" s="21"/>
    </row>
    <row r="115" spans="1:13" ht="13.15" customHeight="1">
      <c r="A115" s="186" t="s">
        <v>152</v>
      </c>
      <c r="B115" s="867" t="s">
        <v>153</v>
      </c>
      <c r="C115" s="873"/>
      <c r="D115" s="873"/>
      <c r="E115" s="873"/>
      <c r="F115" s="873"/>
      <c r="G115" s="873"/>
      <c r="H115" s="870"/>
      <c r="I115" s="869">
        <f>Sponsor!E53</f>
        <v>0</v>
      </c>
      <c r="J115" s="960"/>
      <c r="K115" s="243"/>
      <c r="L115" s="21"/>
      <c r="M115" s="21"/>
    </row>
    <row r="116" spans="1:13" ht="13.15" customHeight="1">
      <c r="A116" s="11" t="s">
        <v>154</v>
      </c>
      <c r="B116" s="966" t="s">
        <v>155</v>
      </c>
      <c r="C116" s="966"/>
      <c r="D116" s="966"/>
      <c r="E116" s="966"/>
      <c r="F116" s="966"/>
      <c r="G116" s="966"/>
      <c r="H116" s="967"/>
      <c r="I116" s="961"/>
      <c r="J116" s="962"/>
      <c r="K116" s="92"/>
      <c r="L116" s="21"/>
      <c r="M116" s="21"/>
    </row>
    <row r="117" spans="1:13" ht="13.15" customHeight="1">
      <c r="A117" s="230"/>
      <c r="B117" s="968"/>
      <c r="C117" s="718"/>
      <c r="D117" s="718"/>
      <c r="E117" s="718"/>
      <c r="F117" s="718"/>
      <c r="G117" s="718"/>
      <c r="H117" s="737"/>
      <c r="I117" s="878"/>
      <c r="J117" s="931"/>
      <c r="K117" s="205"/>
      <c r="L117" s="21"/>
      <c r="M117" s="21"/>
    </row>
    <row r="118" spans="1:13" ht="13.15" customHeight="1">
      <c r="A118" s="230"/>
      <c r="B118" s="968" t="s">
        <v>156</v>
      </c>
      <c r="C118" s="718"/>
      <c r="D118" s="718"/>
      <c r="E118" s="718"/>
      <c r="F118" s="718"/>
      <c r="G118" s="718"/>
      <c r="H118" s="737"/>
      <c r="I118" s="874">
        <f>Sponsor!E62</f>
        <v>0</v>
      </c>
      <c r="J118" s="884"/>
      <c r="K118" s="215"/>
      <c r="L118" s="21"/>
      <c r="M118" s="21"/>
    </row>
    <row r="119" spans="1:13" ht="13.15" customHeight="1">
      <c r="A119" s="232" t="s">
        <v>157</v>
      </c>
      <c r="B119" s="868" t="s">
        <v>158</v>
      </c>
      <c r="C119" s="892"/>
      <c r="D119" s="892"/>
      <c r="E119" s="892"/>
      <c r="F119" s="892"/>
      <c r="G119" s="892"/>
      <c r="H119" s="892"/>
      <c r="I119" s="886">
        <f>Sponsor!E63</f>
        <v>0</v>
      </c>
      <c r="J119" s="886"/>
      <c r="K119" s="215"/>
      <c r="L119" s="21"/>
      <c r="M119" s="21"/>
    </row>
    <row r="120" spans="1:13" ht="13.15" customHeight="1">
      <c r="A120" s="232" t="s">
        <v>159</v>
      </c>
      <c r="B120" s="758" t="s">
        <v>160</v>
      </c>
      <c r="C120" s="824"/>
      <c r="D120" s="824"/>
      <c r="E120" s="824"/>
      <c r="F120" s="824"/>
      <c r="G120" s="824"/>
      <c r="H120" s="797"/>
      <c r="I120" s="866"/>
      <c r="J120" s="871"/>
      <c r="K120" s="223"/>
      <c r="L120" s="21"/>
      <c r="M120" s="21"/>
    </row>
    <row r="121" spans="1:13" ht="13.15" customHeight="1">
      <c r="A121" s="232" t="s">
        <v>161</v>
      </c>
      <c r="B121" s="978" t="s">
        <v>162</v>
      </c>
      <c r="C121" s="824"/>
      <c r="D121" s="824"/>
      <c r="E121" s="824"/>
      <c r="F121" s="824"/>
      <c r="G121" s="824"/>
      <c r="H121" s="797"/>
      <c r="I121" s="866">
        <f>Sponsor!E63</f>
        <v>0</v>
      </c>
      <c r="J121" s="871"/>
      <c r="K121" s="223"/>
      <c r="L121" s="31"/>
      <c r="M121" s="31"/>
    </row>
    <row r="122" spans="1:13" ht="13.15" customHeight="1">
      <c r="A122" s="230" t="s">
        <v>163</v>
      </c>
      <c r="B122" s="969" t="s">
        <v>164</v>
      </c>
      <c r="C122" s="966"/>
      <c r="D122" s="244"/>
      <c r="E122" s="975" t="s">
        <v>165</v>
      </c>
      <c r="F122" s="872"/>
      <c r="G122" s="872"/>
      <c r="H122" s="873"/>
      <c r="I122" s="872"/>
      <c r="J122" s="873"/>
      <c r="K122" s="870"/>
      <c r="L122" s="13"/>
      <c r="M122" s="13"/>
    </row>
    <row r="123" spans="1:13" ht="13.15" customHeight="1">
      <c r="A123" s="211"/>
      <c r="B123" s="979" t="s">
        <v>166</v>
      </c>
      <c r="C123" s="966"/>
      <c r="D123" s="966"/>
      <c r="E123" s="967"/>
      <c r="F123" s="974" t="s">
        <v>97</v>
      </c>
      <c r="G123" s="976"/>
      <c r="H123" s="976"/>
      <c r="I123" s="976"/>
      <c r="J123" s="976"/>
      <c r="K123" s="977"/>
      <c r="L123" s="21"/>
      <c r="M123" s="21"/>
    </row>
    <row r="124" spans="1:13" ht="13.15" customHeight="1">
      <c r="A124" s="212"/>
      <c r="B124" s="972" t="str">
        <f>B70</f>
        <v/>
      </c>
      <c r="C124" s="904"/>
      <c r="D124" s="904"/>
      <c r="E124" s="973"/>
      <c r="F124" s="974" t="s">
        <v>168</v>
      </c>
      <c r="G124" s="732"/>
      <c r="H124" s="732"/>
      <c r="I124" s="732"/>
      <c r="J124" s="732"/>
      <c r="K124" s="733"/>
      <c r="L124" s="21"/>
      <c r="M124" s="21"/>
    </row>
    <row r="125" spans="1:13" ht="13.15" customHeight="1">
      <c r="A125" s="211"/>
      <c r="B125" s="969" t="s">
        <v>167</v>
      </c>
      <c r="C125" s="966"/>
      <c r="D125" s="966"/>
      <c r="E125" s="967"/>
      <c r="F125" s="823" t="s">
        <v>170</v>
      </c>
      <c r="G125" s="733"/>
      <c r="H125" s="823" t="s">
        <v>171</v>
      </c>
      <c r="I125" s="732"/>
      <c r="J125" s="733"/>
      <c r="K125" s="251" t="s">
        <v>169</v>
      </c>
      <c r="L125" s="21"/>
      <c r="M125" s="21"/>
    </row>
    <row r="126" spans="1:13" ht="13.15" customHeight="1">
      <c r="A126" s="212"/>
      <c r="B126" s="765"/>
      <c r="C126" s="904"/>
      <c r="D126" s="904"/>
      <c r="E126" s="973"/>
      <c r="F126" s="970"/>
      <c r="G126" s="971"/>
      <c r="H126" s="970"/>
      <c r="I126" s="957"/>
      <c r="J126" s="971"/>
      <c r="K126" s="246"/>
      <c r="L126" s="21"/>
      <c r="M126" s="21"/>
    </row>
    <row r="127" spans="1:13" ht="13.15" customHeight="1">
      <c r="A127" s="782" t="s">
        <v>172</v>
      </c>
      <c r="B127" s="782"/>
      <c r="C127" s="782"/>
      <c r="D127" s="782"/>
      <c r="E127" s="782"/>
      <c r="F127" s="782"/>
      <c r="G127" s="782"/>
      <c r="H127" s="782"/>
      <c r="I127" s="782"/>
      <c r="J127" s="782"/>
      <c r="K127" s="782"/>
      <c r="L127" s="21"/>
      <c r="M127" s="21"/>
    </row>
    <row r="128" spans="1:13" ht="13.15" customHeight="1">
      <c r="A128" s="211"/>
      <c r="B128" s="225"/>
      <c r="C128" s="225"/>
      <c r="D128" s="932" t="s">
        <v>99</v>
      </c>
      <c r="E128" s="932"/>
      <c r="F128" s="932" t="s">
        <v>28</v>
      </c>
      <c r="G128" s="932"/>
      <c r="H128" s="932"/>
      <c r="I128" s="226"/>
      <c r="J128" s="225"/>
      <c r="K128" s="48"/>
      <c r="L128" s="21"/>
      <c r="M128" s="21"/>
    </row>
    <row r="129" spans="1:13" ht="13.15" customHeight="1">
      <c r="A129" s="212"/>
      <c r="B129" s="227"/>
      <c r="C129" s="227"/>
      <c r="D129" s="933" t="s">
        <v>48</v>
      </c>
      <c r="E129" s="933"/>
      <c r="F129" s="228"/>
      <c r="G129" s="936" t="s">
        <v>97</v>
      </c>
      <c r="H129" s="937"/>
      <c r="I129" s="937"/>
      <c r="J129" s="937"/>
      <c r="K129" s="938"/>
      <c r="L129" s="21"/>
      <c r="M129" s="21"/>
    </row>
    <row r="130" spans="1:13" ht="13.15" customHeight="1">
      <c r="A130" s="211"/>
      <c r="B130" s="895" t="s">
        <v>96</v>
      </c>
      <c r="C130" s="896"/>
      <c r="D130" s="896"/>
      <c r="E130" s="896"/>
      <c r="F130" s="897"/>
      <c r="G130" s="898" t="s">
        <v>127</v>
      </c>
      <c r="H130" s="899"/>
      <c r="I130" s="899"/>
      <c r="J130" s="934" t="s">
        <v>100</v>
      </c>
      <c r="K130" s="935"/>
      <c r="L130" s="21"/>
      <c r="M130" s="21"/>
    </row>
    <row r="131" spans="1:13" ht="13.15" customHeight="1">
      <c r="A131" s="212"/>
      <c r="B131" s="900" t="s">
        <v>278</v>
      </c>
      <c r="C131" s="904"/>
      <c r="D131" s="904"/>
      <c r="E131" s="904"/>
      <c r="F131" s="901"/>
      <c r="G131" s="905"/>
      <c r="H131" s="906"/>
      <c r="I131" s="906"/>
      <c r="J131" s="245" t="s">
        <v>101</v>
      </c>
      <c r="K131" s="209" t="s">
        <v>102</v>
      </c>
    </row>
    <row r="132" spans="1:13">
      <c r="A132" s="211"/>
      <c r="B132" s="902" t="s">
        <v>98</v>
      </c>
      <c r="C132" s="903"/>
      <c r="D132" s="903"/>
      <c r="E132" s="903"/>
      <c r="F132" s="783"/>
      <c r="G132" s="907" t="s">
        <v>103</v>
      </c>
      <c r="H132" s="837"/>
      <c r="I132" s="783"/>
      <c r="J132" s="48"/>
      <c r="K132" s="48"/>
    </row>
    <row r="133" spans="1:13" ht="13">
      <c r="A133" s="212"/>
      <c r="B133" s="900">
        <f>B10</f>
        <v>0</v>
      </c>
      <c r="C133" s="900"/>
      <c r="D133" s="900"/>
      <c r="E133" s="900"/>
      <c r="F133" s="901"/>
      <c r="G133" s="908"/>
      <c r="H133" s="906"/>
      <c r="I133" s="901"/>
      <c r="J133" s="50"/>
      <c r="K133" s="210"/>
    </row>
    <row r="134" spans="1:13">
      <c r="A134" s="898" t="s">
        <v>105</v>
      </c>
      <c r="B134" s="895" t="s">
        <v>106</v>
      </c>
      <c r="C134" s="911"/>
      <c r="D134" s="911"/>
      <c r="E134" s="912"/>
      <c r="F134" s="922" t="s">
        <v>121</v>
      </c>
      <c r="G134" s="923"/>
      <c r="H134" s="924"/>
      <c r="I134" s="918" t="s">
        <v>123</v>
      </c>
      <c r="J134" s="919"/>
      <c r="K134" s="219" t="s">
        <v>123</v>
      </c>
    </row>
    <row r="135" spans="1:13">
      <c r="A135" s="910"/>
      <c r="B135" s="913"/>
      <c r="C135" s="913"/>
      <c r="D135" s="913"/>
      <c r="E135" s="914"/>
      <c r="F135" s="915" t="s">
        <v>122</v>
      </c>
      <c r="G135" s="916"/>
      <c r="H135" s="917"/>
      <c r="I135" s="920" t="s">
        <v>124</v>
      </c>
      <c r="J135" s="921"/>
      <c r="K135" s="220" t="s">
        <v>126</v>
      </c>
    </row>
    <row r="136" spans="1:13">
      <c r="A136" s="230"/>
      <c r="B136" s="925" t="s">
        <v>104</v>
      </c>
      <c r="C136" s="926"/>
      <c r="D136" s="926"/>
      <c r="E136" s="927"/>
      <c r="F136" s="217" t="s">
        <v>112</v>
      </c>
      <c r="G136" s="218" t="s">
        <v>113</v>
      </c>
      <c r="H136" s="217" t="s">
        <v>114</v>
      </c>
      <c r="I136" s="928" t="s">
        <v>125</v>
      </c>
      <c r="J136" s="929"/>
      <c r="K136" s="213" t="s">
        <v>128</v>
      </c>
    </row>
    <row r="137" spans="1:13">
      <c r="A137" s="216" t="s">
        <v>107</v>
      </c>
      <c r="B137" s="870">
        <f t="shared" ref="B137:B142" si="1">B10</f>
        <v>0</v>
      </c>
      <c r="C137" s="892"/>
      <c r="D137" s="892"/>
      <c r="E137" s="892"/>
      <c r="F137" s="259"/>
      <c r="G137" s="259"/>
      <c r="H137" s="259"/>
      <c r="I137" s="874">
        <f>Sponsor!F8</f>
        <v>0</v>
      </c>
      <c r="J137" s="884"/>
      <c r="K137" s="243"/>
    </row>
    <row r="138" spans="1:13">
      <c r="A138" s="216" t="s">
        <v>108</v>
      </c>
      <c r="B138" s="889">
        <f t="shared" si="1"/>
        <v>0</v>
      </c>
      <c r="C138" s="892"/>
      <c r="D138" s="892"/>
      <c r="E138" s="892"/>
      <c r="F138" s="249"/>
      <c r="G138" s="249"/>
      <c r="H138" s="249"/>
      <c r="I138" s="874">
        <f>Sponsor!F9</f>
        <v>0</v>
      </c>
      <c r="J138" s="884"/>
      <c r="K138" s="215"/>
    </row>
    <row r="139" spans="1:13">
      <c r="A139" s="216" t="s">
        <v>109</v>
      </c>
      <c r="B139" s="889">
        <f t="shared" si="1"/>
        <v>0</v>
      </c>
      <c r="C139" s="892"/>
      <c r="D139" s="892"/>
      <c r="E139" s="892"/>
      <c r="F139" s="249"/>
      <c r="G139" s="249"/>
      <c r="H139" s="249"/>
      <c r="I139" s="874">
        <f>Sponsor!F10</f>
        <v>0</v>
      </c>
      <c r="J139" s="884"/>
      <c r="K139" s="215"/>
    </row>
    <row r="140" spans="1:13">
      <c r="A140" s="216" t="s">
        <v>110</v>
      </c>
      <c r="B140" s="889">
        <f t="shared" si="1"/>
        <v>0</v>
      </c>
      <c r="C140" s="892"/>
      <c r="D140" s="892"/>
      <c r="E140" s="892"/>
      <c r="F140" s="249"/>
      <c r="G140" s="249"/>
      <c r="H140" s="249"/>
      <c r="I140" s="874">
        <f>Sponsor!F11</f>
        <v>0</v>
      </c>
      <c r="J140" s="884"/>
      <c r="K140" s="215"/>
    </row>
    <row r="141" spans="1:13">
      <c r="A141" s="216" t="s">
        <v>111</v>
      </c>
      <c r="B141" s="870" t="str">
        <f t="shared" si="1"/>
        <v/>
      </c>
      <c r="C141" s="892"/>
      <c r="D141" s="892"/>
      <c r="E141" s="892"/>
      <c r="F141" s="249"/>
      <c r="G141" s="249"/>
      <c r="H141" s="249"/>
      <c r="I141" s="874">
        <f>Sponsor!F93</f>
        <v>0</v>
      </c>
      <c r="J141" s="884"/>
      <c r="K141" s="215"/>
    </row>
    <row r="142" spans="1:13">
      <c r="A142" s="216" t="s">
        <v>115</v>
      </c>
      <c r="B142" s="873" t="str">
        <f t="shared" si="1"/>
        <v/>
      </c>
      <c r="C142" s="873"/>
      <c r="D142" s="873"/>
      <c r="E142" s="870"/>
      <c r="F142" s="215"/>
      <c r="G142" s="215"/>
      <c r="H142" s="215"/>
      <c r="I142" s="874">
        <f>Sponsor!F12 - Sponsor!F93</f>
        <v>0</v>
      </c>
      <c r="J142" s="884"/>
      <c r="K142" s="215"/>
    </row>
    <row r="143" spans="1:13">
      <c r="A143" s="216" t="s">
        <v>116</v>
      </c>
      <c r="B143" s="891" t="s">
        <v>117</v>
      </c>
      <c r="C143" s="892"/>
      <c r="D143" s="892"/>
      <c r="E143" s="892"/>
      <c r="F143" s="250"/>
      <c r="G143" s="250"/>
      <c r="H143" s="250"/>
      <c r="I143" s="885">
        <f>Sponsor!F13</f>
        <v>0</v>
      </c>
      <c r="J143" s="886"/>
      <c r="K143" s="223"/>
    </row>
    <row r="144" spans="1:13">
      <c r="A144" s="232" t="s">
        <v>118</v>
      </c>
      <c r="B144" s="797" t="s">
        <v>119</v>
      </c>
      <c r="C144" s="723"/>
      <c r="D144" s="723"/>
      <c r="E144" s="723"/>
      <c r="F144" s="893"/>
      <c r="G144" s="824"/>
      <c r="H144" s="824"/>
      <c r="I144" s="221"/>
      <c r="J144" s="221"/>
      <c r="K144" s="222"/>
    </row>
    <row r="145" spans="1:11">
      <c r="A145" s="216" t="s">
        <v>107</v>
      </c>
      <c r="B145" s="797" t="str">
        <f>B18</f>
        <v>Professional/Technical (PAT)</v>
      </c>
      <c r="C145" s="723"/>
      <c r="D145" s="723"/>
      <c r="E145" s="723"/>
      <c r="F145" s="229"/>
      <c r="G145" s="229"/>
      <c r="H145" s="229"/>
      <c r="I145" s="874">
        <f>Sponsor!F15</f>
        <v>0</v>
      </c>
      <c r="J145" s="884"/>
      <c r="K145" s="215"/>
    </row>
    <row r="146" spans="1:11">
      <c r="A146" s="216" t="s">
        <v>108</v>
      </c>
      <c r="B146" s="888" t="str">
        <f>B19</f>
        <v>Graduate Students</v>
      </c>
      <c r="C146" s="723"/>
      <c r="D146" s="723"/>
      <c r="E146" s="723"/>
      <c r="F146" s="229"/>
      <c r="G146" s="229"/>
      <c r="H146" s="229"/>
      <c r="I146" s="874">
        <f>Sponsor!F16</f>
        <v>0</v>
      </c>
      <c r="J146" s="884"/>
      <c r="K146" s="215"/>
    </row>
    <row r="147" spans="1:11">
      <c r="A147" s="216" t="s">
        <v>109</v>
      </c>
      <c r="B147" s="797" t="str">
        <f>B20</f>
        <v>Undergraduate Students</v>
      </c>
      <c r="C147" s="723"/>
      <c r="D147" s="723"/>
      <c r="E147" s="723"/>
      <c r="F147" s="723"/>
      <c r="G147" s="723"/>
      <c r="H147" s="723"/>
      <c r="I147" s="874">
        <f>Sponsor!F17</f>
        <v>0</v>
      </c>
      <c r="J147" s="884"/>
      <c r="K147" s="215"/>
    </row>
    <row r="148" spans="1:11">
      <c r="A148" s="216" t="s">
        <v>110</v>
      </c>
      <c r="B148" s="888" t="e">
        <f>B21</f>
        <v>#REF!</v>
      </c>
      <c r="C148" s="723"/>
      <c r="D148" s="723"/>
      <c r="E148" s="723"/>
      <c r="F148" s="723"/>
      <c r="G148" s="723"/>
      <c r="H148" s="723"/>
      <c r="I148" s="874">
        <f>Sponsor!F18</f>
        <v>0</v>
      </c>
      <c r="J148" s="884"/>
      <c r="K148" s="215"/>
    </row>
    <row r="149" spans="1:11">
      <c r="A149" s="216" t="s">
        <v>111</v>
      </c>
      <c r="B149" s="888" t="str">
        <f>B22</f>
        <v/>
      </c>
      <c r="C149" s="723"/>
      <c r="D149" s="723"/>
      <c r="E149" s="723"/>
      <c r="F149" s="723"/>
      <c r="G149" s="723"/>
      <c r="H149" s="723"/>
      <c r="I149" s="874">
        <f>Sponsor!F19</f>
        <v>0</v>
      </c>
      <c r="J149" s="884"/>
      <c r="K149" s="215"/>
    </row>
    <row r="150" spans="1:11">
      <c r="A150" s="216" t="s">
        <v>115</v>
      </c>
      <c r="B150" s="877" t="s">
        <v>13</v>
      </c>
      <c r="C150" s="824"/>
      <c r="D150" s="824"/>
      <c r="E150" s="824"/>
      <c r="F150" s="824"/>
      <c r="G150" s="824"/>
      <c r="H150" s="797"/>
      <c r="I150" s="874">
        <f>SUM(Sponsor!F20:F22)</f>
        <v>0</v>
      </c>
      <c r="J150" s="884"/>
      <c r="K150" s="215"/>
    </row>
    <row r="151" spans="1:11">
      <c r="A151" s="253"/>
      <c r="B151" s="877" t="s">
        <v>120</v>
      </c>
      <c r="C151" s="824"/>
      <c r="D151" s="824"/>
      <c r="E151" s="824"/>
      <c r="F151" s="824"/>
      <c r="G151" s="824"/>
      <c r="H151" s="797"/>
      <c r="I151" s="866">
        <f>Sponsor!F23</f>
        <v>0</v>
      </c>
      <c r="J151" s="797"/>
      <c r="K151" s="223"/>
    </row>
    <row r="152" spans="1:11">
      <c r="A152" s="231" t="s">
        <v>129</v>
      </c>
      <c r="B152" s="867" t="s">
        <v>130</v>
      </c>
      <c r="C152" s="867"/>
      <c r="D152" s="867"/>
      <c r="E152" s="867"/>
      <c r="F152" s="867"/>
      <c r="G152" s="867"/>
      <c r="H152" s="868"/>
      <c r="I152" s="869">
        <f>SUM(Sponsor!F24:F25)</f>
        <v>0</v>
      </c>
      <c r="J152" s="870"/>
      <c r="K152" s="249"/>
    </row>
    <row r="153" spans="1:11">
      <c r="A153" s="232"/>
      <c r="B153" s="845" t="s">
        <v>131</v>
      </c>
      <c r="C153" s="824"/>
      <c r="D153" s="824"/>
      <c r="E153" s="824"/>
      <c r="F153" s="824"/>
      <c r="G153" s="824"/>
      <c r="H153" s="797"/>
      <c r="I153" s="866">
        <f>Sponsor!F26</f>
        <v>0</v>
      </c>
      <c r="J153" s="871"/>
      <c r="K153" s="250"/>
    </row>
    <row r="154" spans="1:11">
      <c r="A154" s="247" t="s">
        <v>132</v>
      </c>
      <c r="B154" s="883" t="s">
        <v>133</v>
      </c>
      <c r="C154" s="837"/>
      <c r="D154" s="837"/>
      <c r="E154" s="837"/>
      <c r="F154" s="837"/>
      <c r="G154" s="837"/>
      <c r="H154" s="783"/>
      <c r="I154" s="949"/>
      <c r="J154" s="950"/>
      <c r="K154" s="206"/>
    </row>
    <row r="155" spans="1:11">
      <c r="A155" s="230"/>
      <c r="B155" s="946" t="str">
        <f>B28</f>
        <v/>
      </c>
      <c r="C155" s="718"/>
      <c r="D155" s="414">
        <f>Sponsor!F28</f>
        <v>0</v>
      </c>
      <c r="E155" s="19"/>
      <c r="F155" s="19"/>
      <c r="G155" s="19"/>
      <c r="H155" s="40"/>
      <c r="I155" s="951"/>
      <c r="J155" s="879"/>
      <c r="K155" s="61"/>
    </row>
    <row r="156" spans="1:11">
      <c r="A156" s="230"/>
      <c r="B156" s="947" t="str">
        <f>B29</f>
        <v/>
      </c>
      <c r="C156" s="718"/>
      <c r="D156" s="414">
        <f>Sponsor!F29</f>
        <v>0</v>
      </c>
      <c r="E156" s="19"/>
      <c r="F156" s="19"/>
      <c r="G156" s="19"/>
      <c r="H156" s="40"/>
      <c r="I156" s="951"/>
      <c r="J156" s="879"/>
      <c r="K156" s="61"/>
    </row>
    <row r="157" spans="1:11">
      <c r="A157" s="230"/>
      <c r="B157" s="948" t="str">
        <f>B30</f>
        <v/>
      </c>
      <c r="C157" s="948"/>
      <c r="D157" s="414">
        <f>Sponsor!F111</f>
        <v>0</v>
      </c>
      <c r="E157" s="107"/>
      <c r="F157" s="107"/>
      <c r="G157" s="107"/>
      <c r="H157" s="98"/>
      <c r="I157" s="952"/>
      <c r="J157" s="953"/>
      <c r="K157" s="224"/>
    </row>
    <row r="158" spans="1:11">
      <c r="A158" s="230"/>
      <c r="B158" s="948" t="str">
        <f>B31</f>
        <v/>
      </c>
      <c r="C158" s="718"/>
      <c r="D158" s="414">
        <f>SUM(Sponsor!F112:F115)</f>
        <v>0</v>
      </c>
      <c r="E158" s="19"/>
      <c r="F158" s="19"/>
      <c r="G158" s="19"/>
      <c r="H158" s="40"/>
      <c r="I158" s="878"/>
      <c r="J158" s="879"/>
      <c r="K158" s="205"/>
    </row>
    <row r="159" spans="1:11">
      <c r="A159" s="212"/>
      <c r="B159" s="880" t="s">
        <v>134</v>
      </c>
      <c r="C159" s="881"/>
      <c r="D159" s="881"/>
      <c r="E159" s="881"/>
      <c r="F159" s="881"/>
      <c r="G159" s="881"/>
      <c r="H159" s="882"/>
      <c r="I159" s="874">
        <f>Sponsor!F31</f>
        <v>0</v>
      </c>
      <c r="J159" s="797"/>
      <c r="K159" s="215"/>
    </row>
    <row r="160" spans="1:11">
      <c r="A160" s="230" t="s">
        <v>135</v>
      </c>
      <c r="B160" s="107" t="s">
        <v>32</v>
      </c>
      <c r="C160" s="939" t="s">
        <v>136</v>
      </c>
      <c r="D160" s="939"/>
      <c r="E160" s="939"/>
      <c r="F160" s="939"/>
      <c r="G160" s="939"/>
      <c r="H160" s="940"/>
      <c r="I160" s="875">
        <f>SUM(Sponsor!F33:F34)</f>
        <v>0</v>
      </c>
      <c r="J160" s="876"/>
      <c r="K160" s="215"/>
    </row>
    <row r="161" spans="1:11">
      <c r="A161" s="230"/>
      <c r="B161" s="235"/>
      <c r="C161" s="872" t="s">
        <v>137</v>
      </c>
      <c r="D161" s="873"/>
      <c r="E161" s="873"/>
      <c r="F161" s="873"/>
      <c r="G161" s="873"/>
      <c r="H161" s="870"/>
      <c r="I161" s="874">
        <f>Sponsor!F35</f>
        <v>0</v>
      </c>
      <c r="J161" s="797"/>
      <c r="K161" s="229"/>
    </row>
    <row r="162" spans="1:11">
      <c r="A162" s="230"/>
      <c r="B162" s="233"/>
      <c r="C162" s="234"/>
      <c r="D162" s="225"/>
      <c r="E162" s="225"/>
      <c r="F162" s="225"/>
      <c r="G162" s="225"/>
      <c r="H162" s="48"/>
      <c r="I162" s="945"/>
      <c r="J162" s="837"/>
      <c r="K162" s="53"/>
    </row>
    <row r="163" spans="1:11">
      <c r="A163" s="248"/>
      <c r="B163" s="97"/>
      <c r="C163" s="97"/>
      <c r="D163" s="97"/>
      <c r="E163" s="97"/>
      <c r="F163" s="97"/>
      <c r="G163" s="97"/>
      <c r="H163" s="99"/>
      <c r="I163" s="941"/>
      <c r="J163" s="941"/>
      <c r="K163" s="224"/>
    </row>
    <row r="164" spans="1:11">
      <c r="A164" s="108" t="s">
        <v>138</v>
      </c>
      <c r="B164" s="942" t="s">
        <v>14</v>
      </c>
      <c r="C164" s="942"/>
      <c r="D164" s="942"/>
      <c r="E164" s="942"/>
      <c r="F164" s="942"/>
      <c r="G164" s="942"/>
      <c r="H164" s="943"/>
      <c r="I164" s="941"/>
      <c r="J164" s="941"/>
      <c r="K164" s="224"/>
    </row>
    <row r="165" spans="1:11">
      <c r="A165" s="230"/>
      <c r="B165" s="107" t="s">
        <v>139</v>
      </c>
      <c r="C165" s="944">
        <f>Sponsor!F38</f>
        <v>0</v>
      </c>
      <c r="D165" s="944"/>
      <c r="E165" s="237"/>
      <c r="F165" s="237"/>
      <c r="G165" s="237"/>
      <c r="H165" s="238"/>
      <c r="I165" s="878"/>
      <c r="J165" s="931"/>
      <c r="K165" s="205"/>
    </row>
    <row r="166" spans="1:11">
      <c r="A166" s="230"/>
      <c r="B166" s="107" t="s">
        <v>140</v>
      </c>
      <c r="C166" s="930">
        <f>Sponsor!F39</f>
        <v>0</v>
      </c>
      <c r="D166" s="930"/>
      <c r="E166" s="237"/>
      <c r="F166" s="237"/>
      <c r="G166" s="237"/>
      <c r="H166" s="238"/>
      <c r="I166" s="878"/>
      <c r="J166" s="931"/>
      <c r="K166" s="205"/>
    </row>
    <row r="167" spans="1:11">
      <c r="A167" s="230"/>
      <c r="B167" s="107" t="s">
        <v>141</v>
      </c>
      <c r="C167" s="930">
        <f>Sponsor!F40</f>
        <v>0</v>
      </c>
      <c r="D167" s="930"/>
      <c r="E167" s="237"/>
      <c r="F167" s="237"/>
      <c r="G167" s="237"/>
      <c r="H167" s="238"/>
      <c r="I167" s="878"/>
      <c r="J167" s="931"/>
      <c r="K167" s="205"/>
    </row>
    <row r="168" spans="1:11">
      <c r="A168" s="212"/>
      <c r="B168" s="97" t="s">
        <v>142</v>
      </c>
      <c r="C168" s="930">
        <f>Sponsor!F41</f>
        <v>0</v>
      </c>
      <c r="D168" s="930"/>
      <c r="E168" s="239"/>
      <c r="F168" s="239"/>
      <c r="G168" s="239"/>
      <c r="H168" s="240"/>
      <c r="I168" s="958"/>
      <c r="J168" s="959"/>
      <c r="K168" s="241"/>
    </row>
    <row r="169" spans="1:11">
      <c r="A169" s="232"/>
      <c r="B169" s="956" t="s">
        <v>143</v>
      </c>
      <c r="C169" s="873"/>
      <c r="D169" s="260">
        <v>0</v>
      </c>
      <c r="E169" s="957" t="s">
        <v>144</v>
      </c>
      <c r="F169" s="873"/>
      <c r="G169" s="873"/>
      <c r="H169" s="870"/>
      <c r="I169" s="866">
        <f>Sponsor!F42</f>
        <v>0</v>
      </c>
      <c r="J169" s="871"/>
      <c r="K169" s="236"/>
    </row>
    <row r="170" spans="1:11">
      <c r="A170" s="14" t="s">
        <v>145</v>
      </c>
      <c r="B170" s="942" t="s">
        <v>15</v>
      </c>
      <c r="C170" s="942"/>
      <c r="D170" s="942"/>
      <c r="E170" s="942"/>
      <c r="F170" s="942"/>
      <c r="G170" s="942"/>
      <c r="H170" s="942"/>
      <c r="I170" s="954"/>
      <c r="J170" s="955"/>
      <c r="K170" s="222"/>
    </row>
    <row r="171" spans="1:11">
      <c r="A171" s="252" t="s">
        <v>107</v>
      </c>
      <c r="B171" s="845" t="s">
        <v>146</v>
      </c>
      <c r="C171" s="824"/>
      <c r="D171" s="824"/>
      <c r="E171" s="824"/>
      <c r="F171" s="824"/>
      <c r="G171" s="824"/>
      <c r="H171" s="797"/>
      <c r="I171" s="874">
        <f>Sponsor!F44</f>
        <v>0</v>
      </c>
      <c r="J171" s="884"/>
      <c r="K171" s="215"/>
    </row>
    <row r="172" spans="1:11">
      <c r="A172" s="252" t="s">
        <v>108</v>
      </c>
      <c r="B172" s="845" t="s">
        <v>147</v>
      </c>
      <c r="C172" s="824"/>
      <c r="D172" s="824"/>
      <c r="E172" s="824"/>
      <c r="F172" s="824"/>
      <c r="G172" s="824"/>
      <c r="H172" s="797"/>
      <c r="I172" s="874">
        <f>Sponsor!F119</f>
        <v>0</v>
      </c>
      <c r="J172" s="884"/>
      <c r="K172" s="215"/>
    </row>
    <row r="173" spans="1:11">
      <c r="A173" s="252" t="s">
        <v>109</v>
      </c>
      <c r="B173" s="845" t="s">
        <v>148</v>
      </c>
      <c r="C173" s="824"/>
      <c r="D173" s="824"/>
      <c r="E173" s="824"/>
      <c r="F173" s="824"/>
      <c r="G173" s="824"/>
      <c r="H173" s="797"/>
      <c r="I173" s="874">
        <f>Sponsor!F45</f>
        <v>0</v>
      </c>
      <c r="J173" s="884"/>
      <c r="K173" s="215"/>
    </row>
    <row r="174" spans="1:11">
      <c r="A174" s="252" t="s">
        <v>110</v>
      </c>
      <c r="B174" s="845" t="s">
        <v>149</v>
      </c>
      <c r="C174" s="824"/>
      <c r="D174" s="824"/>
      <c r="E174" s="824"/>
      <c r="F174" s="824"/>
      <c r="G174" s="824"/>
      <c r="H174" s="797"/>
      <c r="I174" s="874">
        <f>Sponsor!F120</f>
        <v>0</v>
      </c>
      <c r="J174" s="884"/>
      <c r="K174" s="215"/>
    </row>
    <row r="175" spans="1:11">
      <c r="A175" s="252" t="s">
        <v>111</v>
      </c>
      <c r="B175" s="845" t="s">
        <v>150</v>
      </c>
      <c r="C175" s="824"/>
      <c r="D175" s="824"/>
      <c r="E175" s="824"/>
      <c r="F175" s="824"/>
      <c r="G175" s="824"/>
      <c r="H175" s="797"/>
      <c r="I175" s="874">
        <f>Sponsor!F48</f>
        <v>0</v>
      </c>
      <c r="J175" s="884"/>
      <c r="K175" s="215"/>
    </row>
    <row r="176" spans="1:11">
      <c r="A176" s="252" t="s">
        <v>115</v>
      </c>
      <c r="B176" s="845" t="s">
        <v>151</v>
      </c>
      <c r="C176" s="824"/>
      <c r="D176" s="824"/>
      <c r="E176" s="824"/>
      <c r="F176" s="824"/>
      <c r="G176" s="824"/>
      <c r="H176" s="797"/>
      <c r="I176" s="874">
        <f>SUM(Sponsor!F46:F47) + SUM(Sponsor!F49:F50) + SUM(Sponsor!F121:F127)</f>
        <v>0</v>
      </c>
      <c r="J176" s="884"/>
      <c r="K176" s="215"/>
    </row>
    <row r="177" spans="1:11">
      <c r="A177" s="232"/>
      <c r="B177" s="963" t="s">
        <v>51</v>
      </c>
      <c r="C177" s="964"/>
      <c r="D177" s="964"/>
      <c r="E177" s="964"/>
      <c r="F177" s="964"/>
      <c r="G177" s="964"/>
      <c r="H177" s="965"/>
      <c r="I177" s="869">
        <f>Sponsor!F52</f>
        <v>0</v>
      </c>
      <c r="J177" s="960"/>
      <c r="K177" s="243"/>
    </row>
    <row r="178" spans="1:11">
      <c r="A178" s="186" t="s">
        <v>152</v>
      </c>
      <c r="B178" s="867" t="s">
        <v>153</v>
      </c>
      <c r="C178" s="873"/>
      <c r="D178" s="873"/>
      <c r="E178" s="873"/>
      <c r="F178" s="873"/>
      <c r="G178" s="873"/>
      <c r="H178" s="870"/>
      <c r="I178" s="869">
        <f>Sponsor!F53</f>
        <v>0</v>
      </c>
      <c r="J178" s="960"/>
      <c r="K178" s="243"/>
    </row>
    <row r="179" spans="1:11">
      <c r="A179" s="11" t="s">
        <v>154</v>
      </c>
      <c r="B179" s="966" t="s">
        <v>155</v>
      </c>
      <c r="C179" s="966"/>
      <c r="D179" s="966"/>
      <c r="E179" s="966"/>
      <c r="F179" s="966"/>
      <c r="G179" s="966"/>
      <c r="H179" s="967"/>
      <c r="I179" s="961"/>
      <c r="J179" s="962"/>
      <c r="K179" s="92"/>
    </row>
    <row r="180" spans="1:11">
      <c r="A180" s="230"/>
      <c r="B180" s="968"/>
      <c r="C180" s="718"/>
      <c r="D180" s="718"/>
      <c r="E180" s="718"/>
      <c r="F180" s="718"/>
      <c r="G180" s="718"/>
      <c r="H180" s="737"/>
      <c r="I180" s="878"/>
      <c r="J180" s="931"/>
      <c r="K180" s="205"/>
    </row>
    <row r="181" spans="1:11">
      <c r="A181" s="230"/>
      <c r="B181" s="968" t="s">
        <v>156</v>
      </c>
      <c r="C181" s="718"/>
      <c r="D181" s="718"/>
      <c r="E181" s="718"/>
      <c r="F181" s="718"/>
      <c r="G181" s="718"/>
      <c r="H181" s="737"/>
      <c r="I181" s="874">
        <f>Sponsor!F62</f>
        <v>0</v>
      </c>
      <c r="J181" s="884"/>
      <c r="K181" s="215"/>
    </row>
    <row r="182" spans="1:11" s="1" customFormat="1">
      <c r="A182" s="232" t="s">
        <v>157</v>
      </c>
      <c r="B182" s="868" t="s">
        <v>158</v>
      </c>
      <c r="C182" s="892"/>
      <c r="D182" s="892"/>
      <c r="E182" s="892"/>
      <c r="F182" s="892"/>
      <c r="G182" s="892"/>
      <c r="H182" s="892"/>
      <c r="I182" s="886">
        <f>Sponsor!F63</f>
        <v>0</v>
      </c>
      <c r="J182" s="886"/>
      <c r="K182" s="215"/>
    </row>
    <row r="183" spans="1:11">
      <c r="A183" s="232" t="s">
        <v>159</v>
      </c>
      <c r="B183" s="758" t="s">
        <v>160</v>
      </c>
      <c r="C183" s="824"/>
      <c r="D183" s="824"/>
      <c r="E183" s="824"/>
      <c r="F183" s="824"/>
      <c r="G183" s="824"/>
      <c r="H183" s="797"/>
      <c r="I183" s="866"/>
      <c r="J183" s="871"/>
      <c r="K183" s="223"/>
    </row>
    <row r="184" spans="1:11">
      <c r="A184" s="232" t="s">
        <v>161</v>
      </c>
      <c r="B184" s="978" t="s">
        <v>162</v>
      </c>
      <c r="C184" s="824"/>
      <c r="D184" s="824"/>
      <c r="E184" s="824"/>
      <c r="F184" s="824"/>
      <c r="G184" s="824"/>
      <c r="H184" s="797"/>
      <c r="I184" s="866">
        <f>Sponsor!F63</f>
        <v>0</v>
      </c>
      <c r="J184" s="871"/>
      <c r="K184" s="223"/>
    </row>
    <row r="185" spans="1:11">
      <c r="A185" s="230" t="s">
        <v>163</v>
      </c>
      <c r="B185" s="969" t="s">
        <v>164</v>
      </c>
      <c r="C185" s="966"/>
      <c r="D185" s="244"/>
      <c r="E185" s="975" t="s">
        <v>165</v>
      </c>
      <c r="F185" s="872"/>
      <c r="G185" s="872"/>
      <c r="H185" s="873"/>
      <c r="I185" s="872"/>
      <c r="J185" s="873"/>
      <c r="K185" s="870"/>
    </row>
    <row r="186" spans="1:11">
      <c r="A186" s="211"/>
      <c r="B186" s="979" t="s">
        <v>166</v>
      </c>
      <c r="C186" s="966"/>
      <c r="D186" s="966"/>
      <c r="E186" s="967"/>
      <c r="F186" s="974" t="s">
        <v>97</v>
      </c>
      <c r="G186" s="976"/>
      <c r="H186" s="976"/>
      <c r="I186" s="976"/>
      <c r="J186" s="976"/>
      <c r="K186" s="977"/>
    </row>
    <row r="187" spans="1:11">
      <c r="A187" s="212"/>
      <c r="B187" s="972" t="str">
        <f>B70</f>
        <v/>
      </c>
      <c r="C187" s="904"/>
      <c r="D187" s="904"/>
      <c r="E187" s="973"/>
      <c r="F187" s="974" t="s">
        <v>168</v>
      </c>
      <c r="G187" s="732"/>
      <c r="H187" s="732"/>
      <c r="I187" s="732"/>
      <c r="J187" s="732"/>
      <c r="K187" s="733"/>
    </row>
    <row r="188" spans="1:11">
      <c r="A188" s="211"/>
      <c r="B188" s="969" t="s">
        <v>167</v>
      </c>
      <c r="C188" s="966"/>
      <c r="D188" s="966"/>
      <c r="E188" s="967"/>
      <c r="F188" s="823" t="s">
        <v>170</v>
      </c>
      <c r="G188" s="733"/>
      <c r="H188" s="823" t="s">
        <v>171</v>
      </c>
      <c r="I188" s="732"/>
      <c r="J188" s="733"/>
      <c r="K188" s="251" t="s">
        <v>169</v>
      </c>
    </row>
    <row r="189" spans="1:11" ht="13">
      <c r="A189" s="212"/>
      <c r="B189" s="765"/>
      <c r="C189" s="904"/>
      <c r="D189" s="904"/>
      <c r="E189" s="973"/>
      <c r="F189" s="970"/>
      <c r="G189" s="971"/>
      <c r="H189" s="970"/>
      <c r="I189" s="957"/>
      <c r="J189" s="971"/>
      <c r="K189" s="246"/>
    </row>
    <row r="190" spans="1:11">
      <c r="A190" s="782" t="s">
        <v>172</v>
      </c>
      <c r="B190" s="782"/>
      <c r="C190" s="782"/>
      <c r="D190" s="782"/>
      <c r="E190" s="782"/>
      <c r="F190" s="782"/>
      <c r="G190" s="782"/>
      <c r="H190" s="782"/>
      <c r="I190" s="782"/>
      <c r="J190" s="782"/>
      <c r="K190" s="782"/>
    </row>
    <row r="191" spans="1:11">
      <c r="A191" s="19"/>
      <c r="B191" s="107"/>
      <c r="C191" s="107"/>
      <c r="D191" s="107"/>
      <c r="E191" s="107"/>
      <c r="F191" s="107"/>
      <c r="G191" s="107"/>
      <c r="H191" s="107"/>
      <c r="I191" s="107"/>
      <c r="J191" s="107"/>
      <c r="K191" s="107"/>
    </row>
    <row r="192" spans="1:11" ht="13">
      <c r="A192" s="211"/>
      <c r="B192" s="225"/>
      <c r="C192" s="225"/>
      <c r="D192" s="932" t="s">
        <v>99</v>
      </c>
      <c r="E192" s="932"/>
      <c r="F192" s="932" t="s">
        <v>29</v>
      </c>
      <c r="G192" s="932"/>
      <c r="H192" s="932"/>
      <c r="I192" s="226"/>
      <c r="J192" s="225"/>
      <c r="K192" s="48"/>
    </row>
    <row r="193" spans="1:11" ht="13">
      <c r="A193" s="212"/>
      <c r="B193" s="227"/>
      <c r="C193" s="227"/>
      <c r="D193" s="933" t="s">
        <v>48</v>
      </c>
      <c r="E193" s="933"/>
      <c r="F193" s="228"/>
      <c r="G193" s="936" t="s">
        <v>97</v>
      </c>
      <c r="H193" s="937"/>
      <c r="I193" s="937"/>
      <c r="J193" s="937"/>
      <c r="K193" s="938"/>
    </row>
    <row r="194" spans="1:11">
      <c r="A194" s="211"/>
      <c r="B194" s="895" t="s">
        <v>96</v>
      </c>
      <c r="C194" s="896"/>
      <c r="D194" s="896"/>
      <c r="E194" s="896"/>
      <c r="F194" s="897"/>
      <c r="G194" s="898" t="s">
        <v>127</v>
      </c>
      <c r="H194" s="899"/>
      <c r="I194" s="899"/>
      <c r="J194" s="934" t="s">
        <v>100</v>
      </c>
      <c r="K194" s="935"/>
    </row>
    <row r="195" spans="1:11" ht="13">
      <c r="A195" s="212"/>
      <c r="B195" s="900" t="s">
        <v>278</v>
      </c>
      <c r="C195" s="904"/>
      <c r="D195" s="904"/>
      <c r="E195" s="904"/>
      <c r="F195" s="901"/>
      <c r="G195" s="905"/>
      <c r="H195" s="906"/>
      <c r="I195" s="906"/>
      <c r="J195" s="245" t="s">
        <v>101</v>
      </c>
      <c r="K195" s="209" t="s">
        <v>102</v>
      </c>
    </row>
    <row r="196" spans="1:11">
      <c r="A196" s="211"/>
      <c r="B196" s="902" t="s">
        <v>98</v>
      </c>
      <c r="C196" s="903"/>
      <c r="D196" s="903"/>
      <c r="E196" s="903"/>
      <c r="F196" s="783"/>
      <c r="G196" s="907" t="s">
        <v>103</v>
      </c>
      <c r="H196" s="837"/>
      <c r="I196" s="783"/>
      <c r="J196" s="48"/>
      <c r="K196" s="48"/>
    </row>
    <row r="197" spans="1:11" ht="13">
      <c r="A197" s="212"/>
      <c r="B197" s="900" t="str">
        <f>B6</f>
        <v/>
      </c>
      <c r="C197" s="900"/>
      <c r="D197" s="900"/>
      <c r="E197" s="900"/>
      <c r="F197" s="901"/>
      <c r="G197" s="908"/>
      <c r="H197" s="906"/>
      <c r="I197" s="901"/>
      <c r="J197" s="50"/>
      <c r="K197" s="210"/>
    </row>
    <row r="198" spans="1:11">
      <c r="A198" s="898" t="s">
        <v>105</v>
      </c>
      <c r="B198" s="895" t="s">
        <v>106</v>
      </c>
      <c r="C198" s="911"/>
      <c r="D198" s="911"/>
      <c r="E198" s="912"/>
      <c r="F198" s="922" t="s">
        <v>121</v>
      </c>
      <c r="G198" s="923"/>
      <c r="H198" s="924"/>
      <c r="I198" s="918" t="s">
        <v>123</v>
      </c>
      <c r="J198" s="919"/>
      <c r="K198" s="219" t="s">
        <v>123</v>
      </c>
    </row>
    <row r="199" spans="1:11">
      <c r="A199" s="910"/>
      <c r="B199" s="913"/>
      <c r="C199" s="913"/>
      <c r="D199" s="913"/>
      <c r="E199" s="914"/>
      <c r="F199" s="915" t="s">
        <v>122</v>
      </c>
      <c r="G199" s="916"/>
      <c r="H199" s="917"/>
      <c r="I199" s="920" t="s">
        <v>124</v>
      </c>
      <c r="J199" s="921"/>
      <c r="K199" s="220" t="s">
        <v>126</v>
      </c>
    </row>
    <row r="200" spans="1:11">
      <c r="A200" s="230"/>
      <c r="B200" s="925" t="s">
        <v>104</v>
      </c>
      <c r="C200" s="926"/>
      <c r="D200" s="926"/>
      <c r="E200" s="927"/>
      <c r="F200" s="217" t="s">
        <v>112</v>
      </c>
      <c r="G200" s="218" t="s">
        <v>113</v>
      </c>
      <c r="H200" s="217" t="s">
        <v>114</v>
      </c>
      <c r="I200" s="928" t="s">
        <v>125</v>
      </c>
      <c r="J200" s="929"/>
      <c r="K200" s="213" t="s">
        <v>128</v>
      </c>
    </row>
    <row r="201" spans="1:11">
      <c r="A201" s="216" t="s">
        <v>107</v>
      </c>
      <c r="B201" s="870">
        <f t="shared" ref="B201:B206" si="2">B10</f>
        <v>0</v>
      </c>
      <c r="C201" s="892"/>
      <c r="D201" s="892"/>
      <c r="E201" s="892"/>
      <c r="F201" s="259"/>
      <c r="G201" s="259"/>
      <c r="H201" s="259"/>
      <c r="I201" s="874">
        <f>Sponsor!G8</f>
        <v>0</v>
      </c>
      <c r="J201" s="884"/>
      <c r="K201" s="243"/>
    </row>
    <row r="202" spans="1:11">
      <c r="A202" s="216" t="s">
        <v>108</v>
      </c>
      <c r="B202" s="889">
        <f t="shared" si="2"/>
        <v>0</v>
      </c>
      <c r="C202" s="892"/>
      <c r="D202" s="892"/>
      <c r="E202" s="892"/>
      <c r="F202" s="249"/>
      <c r="G202" s="249"/>
      <c r="H202" s="249"/>
      <c r="I202" s="874">
        <f>Sponsor!G9</f>
        <v>0</v>
      </c>
      <c r="J202" s="884"/>
      <c r="K202" s="215"/>
    </row>
    <row r="203" spans="1:11">
      <c r="A203" s="216" t="s">
        <v>109</v>
      </c>
      <c r="B203" s="889">
        <f t="shared" si="2"/>
        <v>0</v>
      </c>
      <c r="C203" s="892"/>
      <c r="D203" s="892"/>
      <c r="E203" s="892"/>
      <c r="F203" s="249"/>
      <c r="G203" s="249"/>
      <c r="H203" s="249"/>
      <c r="I203" s="874">
        <f>Sponsor!G10</f>
        <v>0</v>
      </c>
      <c r="J203" s="884"/>
      <c r="K203" s="215"/>
    </row>
    <row r="204" spans="1:11">
      <c r="A204" s="216" t="s">
        <v>110</v>
      </c>
      <c r="B204" s="889">
        <f t="shared" si="2"/>
        <v>0</v>
      </c>
      <c r="C204" s="892"/>
      <c r="D204" s="892"/>
      <c r="E204" s="892"/>
      <c r="F204" s="249"/>
      <c r="G204" s="249"/>
      <c r="H204" s="249"/>
      <c r="I204" s="874">
        <f>Sponsor!G11</f>
        <v>0</v>
      </c>
      <c r="J204" s="884"/>
      <c r="K204" s="215"/>
    </row>
    <row r="205" spans="1:11">
      <c r="A205" s="216" t="s">
        <v>111</v>
      </c>
      <c r="B205" s="870" t="str">
        <f t="shared" si="2"/>
        <v/>
      </c>
      <c r="C205" s="892"/>
      <c r="D205" s="892"/>
      <c r="E205" s="892"/>
      <c r="F205" s="249"/>
      <c r="G205" s="249"/>
      <c r="H205" s="249"/>
      <c r="I205" s="874">
        <f>Sponsor!G93</f>
        <v>0</v>
      </c>
      <c r="J205" s="884"/>
      <c r="K205" s="215"/>
    </row>
    <row r="206" spans="1:11">
      <c r="A206" s="216" t="s">
        <v>115</v>
      </c>
      <c r="B206" s="873" t="str">
        <f t="shared" si="2"/>
        <v/>
      </c>
      <c r="C206" s="873"/>
      <c r="D206" s="873"/>
      <c r="E206" s="870"/>
      <c r="F206" s="215"/>
      <c r="G206" s="215"/>
      <c r="H206" s="215"/>
      <c r="I206" s="874">
        <f>Sponsor!G12 - Sponsor!G93</f>
        <v>0</v>
      </c>
      <c r="J206" s="884"/>
      <c r="K206" s="215"/>
    </row>
    <row r="207" spans="1:11">
      <c r="A207" s="216" t="s">
        <v>116</v>
      </c>
      <c r="B207" s="891" t="s">
        <v>117</v>
      </c>
      <c r="C207" s="892"/>
      <c r="D207" s="892"/>
      <c r="E207" s="892"/>
      <c r="F207" s="250"/>
      <c r="G207" s="250"/>
      <c r="H207" s="250"/>
      <c r="I207" s="885">
        <f>Sponsor!G13</f>
        <v>0</v>
      </c>
      <c r="J207" s="886"/>
      <c r="K207" s="223"/>
    </row>
    <row r="208" spans="1:11">
      <c r="A208" s="232" t="s">
        <v>118</v>
      </c>
      <c r="B208" s="797" t="s">
        <v>119</v>
      </c>
      <c r="C208" s="723"/>
      <c r="D208" s="723"/>
      <c r="E208" s="723"/>
      <c r="F208" s="893"/>
      <c r="G208" s="824"/>
      <c r="H208" s="824"/>
      <c r="I208" s="221"/>
      <c r="J208" s="221"/>
      <c r="K208" s="222"/>
    </row>
    <row r="209" spans="1:11">
      <c r="A209" s="216" t="s">
        <v>107</v>
      </c>
      <c r="B209" s="797" t="str">
        <f>B18</f>
        <v>Professional/Technical (PAT)</v>
      </c>
      <c r="C209" s="723"/>
      <c r="D209" s="723"/>
      <c r="E209" s="723"/>
      <c r="F209" s="229"/>
      <c r="G209" s="229"/>
      <c r="H209" s="229"/>
      <c r="I209" s="874">
        <f>Sponsor!G15</f>
        <v>0</v>
      </c>
      <c r="J209" s="884"/>
      <c r="K209" s="215"/>
    </row>
    <row r="210" spans="1:11">
      <c r="A210" s="216" t="s">
        <v>108</v>
      </c>
      <c r="B210" s="888" t="str">
        <f>B19</f>
        <v>Graduate Students</v>
      </c>
      <c r="C210" s="723"/>
      <c r="D210" s="723"/>
      <c r="E210" s="723"/>
      <c r="F210" s="229"/>
      <c r="G210" s="229"/>
      <c r="H210" s="229"/>
      <c r="I210" s="874">
        <f>Sponsor!G16</f>
        <v>0</v>
      </c>
      <c r="J210" s="884"/>
      <c r="K210" s="215"/>
    </row>
    <row r="211" spans="1:11">
      <c r="A211" s="216" t="s">
        <v>109</v>
      </c>
      <c r="B211" s="797" t="str">
        <f>B20</f>
        <v>Undergraduate Students</v>
      </c>
      <c r="C211" s="723"/>
      <c r="D211" s="723"/>
      <c r="E211" s="723"/>
      <c r="F211" s="723"/>
      <c r="G211" s="723"/>
      <c r="H211" s="723"/>
      <c r="I211" s="874">
        <f>Sponsor!G17</f>
        <v>0</v>
      </c>
      <c r="J211" s="884"/>
      <c r="K211" s="215"/>
    </row>
    <row r="212" spans="1:11">
      <c r="A212" s="216" t="s">
        <v>110</v>
      </c>
      <c r="B212" s="888" t="e">
        <f>B21</f>
        <v>#REF!</v>
      </c>
      <c r="C212" s="723"/>
      <c r="D212" s="723"/>
      <c r="E212" s="723"/>
      <c r="F212" s="723"/>
      <c r="G212" s="723"/>
      <c r="H212" s="723"/>
      <c r="I212" s="874">
        <f>Sponsor!G18</f>
        <v>0</v>
      </c>
      <c r="J212" s="884"/>
      <c r="K212" s="215"/>
    </row>
    <row r="213" spans="1:11">
      <c r="A213" s="216" t="s">
        <v>111</v>
      </c>
      <c r="B213" s="888" t="str">
        <f>B22</f>
        <v/>
      </c>
      <c r="C213" s="723"/>
      <c r="D213" s="723"/>
      <c r="E213" s="723"/>
      <c r="F213" s="723"/>
      <c r="G213" s="723"/>
      <c r="H213" s="723"/>
      <c r="I213" s="874">
        <f>Sponsor!G19</f>
        <v>0</v>
      </c>
      <c r="J213" s="884"/>
      <c r="K213" s="215"/>
    </row>
    <row r="214" spans="1:11">
      <c r="A214" s="216" t="s">
        <v>115</v>
      </c>
      <c r="B214" s="887" t="s">
        <v>13</v>
      </c>
      <c r="C214" s="845"/>
      <c r="D214" s="845"/>
      <c r="E214" s="845"/>
      <c r="F214" s="845"/>
      <c r="G214" s="845"/>
      <c r="H214" s="846"/>
      <c r="I214" s="874">
        <f>SUM(Sponsor!G20:G22)</f>
        <v>0</v>
      </c>
      <c r="J214" s="884"/>
      <c r="K214" s="215"/>
    </row>
    <row r="215" spans="1:11">
      <c r="A215" s="253"/>
      <c r="B215" s="877" t="s">
        <v>120</v>
      </c>
      <c r="C215" s="824"/>
      <c r="D215" s="824"/>
      <c r="E215" s="824"/>
      <c r="F215" s="824"/>
      <c r="G215" s="824"/>
      <c r="H215" s="797"/>
      <c r="I215" s="866">
        <f>Sponsor!G23</f>
        <v>0</v>
      </c>
      <c r="J215" s="797"/>
      <c r="K215" s="223"/>
    </row>
    <row r="216" spans="1:11">
      <c r="A216" s="231" t="s">
        <v>129</v>
      </c>
      <c r="B216" s="867" t="s">
        <v>130</v>
      </c>
      <c r="C216" s="867"/>
      <c r="D216" s="867"/>
      <c r="E216" s="867"/>
      <c r="F216" s="867"/>
      <c r="G216" s="867"/>
      <c r="H216" s="868"/>
      <c r="I216" s="869">
        <f>SUM(Sponsor!G24:G25)</f>
        <v>0</v>
      </c>
      <c r="J216" s="870"/>
      <c r="K216" s="249"/>
    </row>
    <row r="217" spans="1:11">
      <c r="A217" s="232"/>
      <c r="B217" s="845" t="s">
        <v>131</v>
      </c>
      <c r="C217" s="824"/>
      <c r="D217" s="824"/>
      <c r="E217" s="824"/>
      <c r="F217" s="824"/>
      <c r="G217" s="824"/>
      <c r="H217" s="797"/>
      <c r="I217" s="866">
        <f>Sponsor!G26</f>
        <v>0</v>
      </c>
      <c r="J217" s="871"/>
      <c r="K217" s="250"/>
    </row>
    <row r="218" spans="1:11">
      <c r="A218" s="247" t="s">
        <v>132</v>
      </c>
      <c r="B218" s="883" t="s">
        <v>133</v>
      </c>
      <c r="C218" s="837"/>
      <c r="D218" s="837"/>
      <c r="E218" s="837"/>
      <c r="F218" s="837"/>
      <c r="G218" s="837"/>
      <c r="H218" s="783"/>
      <c r="I218" s="949"/>
      <c r="J218" s="950"/>
      <c r="K218" s="206"/>
    </row>
    <row r="219" spans="1:11">
      <c r="A219" s="230"/>
      <c r="B219" s="946" t="str">
        <f>B28</f>
        <v/>
      </c>
      <c r="C219" s="718"/>
      <c r="D219" s="414">
        <f>Sponsor!G28</f>
        <v>0</v>
      </c>
      <c r="E219" s="19"/>
      <c r="F219" s="19"/>
      <c r="G219" s="19"/>
      <c r="H219" s="40"/>
      <c r="I219" s="951"/>
      <c r="J219" s="879"/>
      <c r="K219" s="61"/>
    </row>
    <row r="220" spans="1:11">
      <c r="A220" s="230"/>
      <c r="B220" s="947" t="str">
        <f>B29</f>
        <v/>
      </c>
      <c r="C220" s="718"/>
      <c r="D220" s="414">
        <f>Sponsor!G29</f>
        <v>0</v>
      </c>
      <c r="E220" s="19"/>
      <c r="F220" s="19"/>
      <c r="G220" s="19"/>
      <c r="H220" s="40"/>
      <c r="I220" s="951"/>
      <c r="J220" s="879"/>
      <c r="K220" s="61"/>
    </row>
    <row r="221" spans="1:11">
      <c r="A221" s="230"/>
      <c r="B221" s="948" t="str">
        <f>B30</f>
        <v/>
      </c>
      <c r="C221" s="948"/>
      <c r="D221" s="414">
        <f>Sponsor!G111</f>
        <v>0</v>
      </c>
      <c r="E221" s="107"/>
      <c r="F221" s="107"/>
      <c r="G221" s="107"/>
      <c r="H221" s="98"/>
      <c r="I221" s="952"/>
      <c r="J221" s="953"/>
      <c r="K221" s="224"/>
    </row>
    <row r="222" spans="1:11">
      <c r="A222" s="230"/>
      <c r="B222" s="948" t="str">
        <f>B31</f>
        <v/>
      </c>
      <c r="C222" s="718"/>
      <c r="D222" s="414">
        <f>SUM(Sponsor!G112:G115)</f>
        <v>0</v>
      </c>
      <c r="E222" s="19"/>
      <c r="F222" s="19"/>
      <c r="G222" s="19"/>
      <c r="H222" s="40"/>
      <c r="I222" s="878"/>
      <c r="J222" s="879"/>
      <c r="K222" s="205"/>
    </row>
    <row r="223" spans="1:11">
      <c r="A223" s="212"/>
      <c r="B223" s="880" t="s">
        <v>134</v>
      </c>
      <c r="C223" s="881"/>
      <c r="D223" s="881"/>
      <c r="E223" s="881"/>
      <c r="F223" s="881"/>
      <c r="G223" s="881"/>
      <c r="H223" s="882"/>
      <c r="I223" s="874">
        <f>Sponsor!G31</f>
        <v>0</v>
      </c>
      <c r="J223" s="797"/>
      <c r="K223" s="215"/>
    </row>
    <row r="224" spans="1:11">
      <c r="A224" s="230" t="s">
        <v>135</v>
      </c>
      <c r="B224" s="107" t="s">
        <v>32</v>
      </c>
      <c r="C224" s="939" t="s">
        <v>136</v>
      </c>
      <c r="D224" s="939"/>
      <c r="E224" s="939"/>
      <c r="F224" s="939"/>
      <c r="G224" s="939"/>
      <c r="H224" s="940"/>
      <c r="I224" s="875">
        <f>SUM(Sponsor!G33:G34)</f>
        <v>0</v>
      </c>
      <c r="J224" s="876"/>
      <c r="K224" s="215"/>
    </row>
    <row r="225" spans="1:11">
      <c r="A225" s="230"/>
      <c r="B225" s="235"/>
      <c r="C225" s="872" t="s">
        <v>137</v>
      </c>
      <c r="D225" s="873"/>
      <c r="E225" s="873"/>
      <c r="F225" s="873"/>
      <c r="G225" s="873"/>
      <c r="H225" s="870"/>
      <c r="I225" s="874">
        <f>Sponsor!G35</f>
        <v>0</v>
      </c>
      <c r="J225" s="797"/>
      <c r="K225" s="229"/>
    </row>
    <row r="226" spans="1:11">
      <c r="A226" s="230"/>
      <c r="B226" s="233"/>
      <c r="C226" s="234"/>
      <c r="D226" s="225"/>
      <c r="E226" s="225"/>
      <c r="F226" s="225"/>
      <c r="G226" s="225"/>
      <c r="H226" s="48"/>
      <c r="I226" s="945"/>
      <c r="J226" s="837"/>
      <c r="K226" s="53"/>
    </row>
    <row r="227" spans="1:11">
      <c r="A227" s="248"/>
      <c r="B227" s="97"/>
      <c r="C227" s="97"/>
      <c r="D227" s="97"/>
      <c r="E227" s="97"/>
      <c r="F227" s="97"/>
      <c r="G227" s="97"/>
      <c r="H227" s="99"/>
      <c r="I227" s="941"/>
      <c r="J227" s="941"/>
      <c r="K227" s="224"/>
    </row>
    <row r="228" spans="1:11">
      <c r="A228" s="108" t="s">
        <v>138</v>
      </c>
      <c r="B228" s="942" t="s">
        <v>14</v>
      </c>
      <c r="C228" s="942"/>
      <c r="D228" s="942"/>
      <c r="E228" s="942"/>
      <c r="F228" s="942"/>
      <c r="G228" s="942"/>
      <c r="H228" s="943"/>
      <c r="I228" s="941"/>
      <c r="J228" s="941"/>
      <c r="K228" s="224"/>
    </row>
    <row r="229" spans="1:11">
      <c r="A229" s="230"/>
      <c r="B229" s="107" t="s">
        <v>139</v>
      </c>
      <c r="C229" s="980">
        <f>Sponsor!G38</f>
        <v>0</v>
      </c>
      <c r="D229" s="980"/>
      <c r="E229" s="237"/>
      <c r="F229" s="237"/>
      <c r="G229" s="237"/>
      <c r="H229" s="238"/>
      <c r="I229" s="878"/>
      <c r="J229" s="931"/>
      <c r="K229" s="205"/>
    </row>
    <row r="230" spans="1:11">
      <c r="A230" s="230"/>
      <c r="B230" s="107" t="s">
        <v>140</v>
      </c>
      <c r="C230" s="981">
        <f>Sponsor!G39</f>
        <v>0</v>
      </c>
      <c r="D230" s="981"/>
      <c r="E230" s="237"/>
      <c r="F230" s="237"/>
      <c r="G230" s="237"/>
      <c r="H230" s="238"/>
      <c r="I230" s="878"/>
      <c r="J230" s="931"/>
      <c r="K230" s="205"/>
    </row>
    <row r="231" spans="1:11">
      <c r="A231" s="230"/>
      <c r="B231" s="107" t="s">
        <v>141</v>
      </c>
      <c r="C231" s="981">
        <f>Sponsor!G40</f>
        <v>0</v>
      </c>
      <c r="D231" s="981"/>
      <c r="E231" s="237"/>
      <c r="F231" s="237"/>
      <c r="G231" s="237"/>
      <c r="H231" s="238"/>
      <c r="I231" s="878"/>
      <c r="J231" s="931"/>
      <c r="K231" s="205"/>
    </row>
    <row r="232" spans="1:11">
      <c r="A232" s="212"/>
      <c r="B232" s="97" t="s">
        <v>142</v>
      </c>
      <c r="C232" s="981">
        <f>Sponsor!G41</f>
        <v>0</v>
      </c>
      <c r="D232" s="981"/>
      <c r="E232" s="239"/>
      <c r="F232" s="239"/>
      <c r="G232" s="239"/>
      <c r="H232" s="240"/>
      <c r="I232" s="958"/>
      <c r="J232" s="959"/>
      <c r="K232" s="241"/>
    </row>
    <row r="233" spans="1:11">
      <c r="A233" s="232"/>
      <c r="B233" s="956" t="s">
        <v>143</v>
      </c>
      <c r="C233" s="873"/>
      <c r="D233" s="260">
        <v>0</v>
      </c>
      <c r="E233" s="957" t="s">
        <v>144</v>
      </c>
      <c r="F233" s="873"/>
      <c r="G233" s="873"/>
      <c r="H233" s="870"/>
      <c r="I233" s="866">
        <f>Sponsor!G42</f>
        <v>0</v>
      </c>
      <c r="J233" s="871"/>
      <c r="K233" s="236"/>
    </row>
    <row r="234" spans="1:11">
      <c r="A234" s="14" t="s">
        <v>145</v>
      </c>
      <c r="B234" s="942" t="s">
        <v>15</v>
      </c>
      <c r="C234" s="942"/>
      <c r="D234" s="942"/>
      <c r="E234" s="942"/>
      <c r="F234" s="942"/>
      <c r="G234" s="942"/>
      <c r="H234" s="942"/>
      <c r="I234" s="954"/>
      <c r="J234" s="955"/>
      <c r="K234" s="222"/>
    </row>
    <row r="235" spans="1:11">
      <c r="A235" s="252" t="s">
        <v>107</v>
      </c>
      <c r="B235" s="845" t="s">
        <v>146</v>
      </c>
      <c r="C235" s="824"/>
      <c r="D235" s="824"/>
      <c r="E235" s="824"/>
      <c r="F235" s="824"/>
      <c r="G235" s="824"/>
      <c r="H235" s="797"/>
      <c r="I235" s="874">
        <f>Sponsor!G44</f>
        <v>0</v>
      </c>
      <c r="J235" s="884"/>
      <c r="K235" s="215"/>
    </row>
    <row r="236" spans="1:11">
      <c r="A236" s="252" t="s">
        <v>108</v>
      </c>
      <c r="B236" s="845" t="s">
        <v>147</v>
      </c>
      <c r="C236" s="824"/>
      <c r="D236" s="824"/>
      <c r="E236" s="824"/>
      <c r="F236" s="824"/>
      <c r="G236" s="824"/>
      <c r="H236" s="797"/>
      <c r="I236" s="874">
        <f>Sponsor!G119</f>
        <v>0</v>
      </c>
      <c r="J236" s="884"/>
      <c r="K236" s="215"/>
    </row>
    <row r="237" spans="1:11">
      <c r="A237" s="252" t="s">
        <v>109</v>
      </c>
      <c r="B237" s="845" t="s">
        <v>148</v>
      </c>
      <c r="C237" s="824"/>
      <c r="D237" s="824"/>
      <c r="E237" s="824"/>
      <c r="F237" s="824"/>
      <c r="G237" s="824"/>
      <c r="H237" s="797"/>
      <c r="I237" s="874">
        <f>Sponsor!G45</f>
        <v>0</v>
      </c>
      <c r="J237" s="884"/>
      <c r="K237" s="215"/>
    </row>
    <row r="238" spans="1:11">
      <c r="A238" s="252" t="s">
        <v>110</v>
      </c>
      <c r="B238" s="845" t="s">
        <v>149</v>
      </c>
      <c r="C238" s="824"/>
      <c r="D238" s="824"/>
      <c r="E238" s="824"/>
      <c r="F238" s="824"/>
      <c r="G238" s="824"/>
      <c r="H238" s="797"/>
      <c r="I238" s="874">
        <f>Sponsor!G120</f>
        <v>0</v>
      </c>
      <c r="J238" s="884"/>
      <c r="K238" s="215"/>
    </row>
    <row r="239" spans="1:11">
      <c r="A239" s="252" t="s">
        <v>111</v>
      </c>
      <c r="B239" s="845" t="s">
        <v>150</v>
      </c>
      <c r="C239" s="824"/>
      <c r="D239" s="824"/>
      <c r="E239" s="824"/>
      <c r="F239" s="824"/>
      <c r="G239" s="824"/>
      <c r="H239" s="797"/>
      <c r="I239" s="874">
        <f>Sponsor!G48</f>
        <v>0</v>
      </c>
      <c r="J239" s="884"/>
      <c r="K239" s="215"/>
    </row>
    <row r="240" spans="1:11">
      <c r="A240" s="252" t="s">
        <v>115</v>
      </c>
      <c r="B240" s="845" t="s">
        <v>151</v>
      </c>
      <c r="C240" s="824"/>
      <c r="D240" s="824"/>
      <c r="E240" s="824"/>
      <c r="F240" s="824"/>
      <c r="G240" s="824"/>
      <c r="H240" s="797"/>
      <c r="I240" s="874">
        <f>SUM(Sponsor!G46:G47) + SUM(Sponsor!G49:G50)+SUM(Sponsor!G121:G127)</f>
        <v>0</v>
      </c>
      <c r="J240" s="884"/>
      <c r="K240" s="215"/>
    </row>
    <row r="241" spans="1:11">
      <c r="A241" s="232"/>
      <c r="B241" s="963" t="s">
        <v>51</v>
      </c>
      <c r="C241" s="964"/>
      <c r="D241" s="964"/>
      <c r="E241" s="964"/>
      <c r="F241" s="964"/>
      <c r="G241" s="964"/>
      <c r="H241" s="965"/>
      <c r="I241" s="869">
        <f>Sponsor!G52</f>
        <v>0</v>
      </c>
      <c r="J241" s="960"/>
      <c r="K241" s="243"/>
    </row>
    <row r="242" spans="1:11">
      <c r="A242" s="186" t="s">
        <v>152</v>
      </c>
      <c r="B242" s="867" t="s">
        <v>153</v>
      </c>
      <c r="C242" s="873"/>
      <c r="D242" s="873"/>
      <c r="E242" s="873"/>
      <c r="F242" s="873"/>
      <c r="G242" s="873"/>
      <c r="H242" s="870"/>
      <c r="I242" s="869">
        <f>Sponsor!G53</f>
        <v>0</v>
      </c>
      <c r="J242" s="960"/>
      <c r="K242" s="243"/>
    </row>
    <row r="243" spans="1:11">
      <c r="A243" s="11" t="s">
        <v>154</v>
      </c>
      <c r="B243" s="966" t="s">
        <v>155</v>
      </c>
      <c r="C243" s="966"/>
      <c r="D243" s="966"/>
      <c r="E243" s="966"/>
      <c r="F243" s="966"/>
      <c r="G243" s="966"/>
      <c r="H243" s="967"/>
      <c r="I243" s="961"/>
      <c r="J243" s="962"/>
      <c r="K243" s="92"/>
    </row>
    <row r="244" spans="1:11">
      <c r="A244" s="230"/>
      <c r="B244" s="968"/>
      <c r="C244" s="718"/>
      <c r="D244" s="718"/>
      <c r="E244" s="718"/>
      <c r="F244" s="718"/>
      <c r="G244" s="718"/>
      <c r="H244" s="737"/>
      <c r="I244" s="878"/>
      <c r="J244" s="931"/>
      <c r="K244" s="205"/>
    </row>
    <row r="245" spans="1:11">
      <c r="A245" s="230"/>
      <c r="B245" s="968" t="s">
        <v>156</v>
      </c>
      <c r="C245" s="718"/>
      <c r="D245" s="718"/>
      <c r="E245" s="718"/>
      <c r="F245" s="718"/>
      <c r="G245" s="718"/>
      <c r="H245" s="737"/>
      <c r="I245" s="874">
        <f>Sponsor!G62</f>
        <v>0</v>
      </c>
      <c r="J245" s="884"/>
      <c r="K245" s="215"/>
    </row>
    <row r="246" spans="1:11">
      <c r="A246" s="232" t="s">
        <v>157</v>
      </c>
      <c r="B246" s="868" t="s">
        <v>158</v>
      </c>
      <c r="C246" s="892"/>
      <c r="D246" s="892"/>
      <c r="E246" s="892"/>
      <c r="F246" s="892"/>
      <c r="G246" s="892"/>
      <c r="H246" s="892"/>
      <c r="I246" s="886">
        <f>Sponsor!G63</f>
        <v>0</v>
      </c>
      <c r="J246" s="886"/>
      <c r="K246" s="215"/>
    </row>
    <row r="247" spans="1:11">
      <c r="A247" s="232" t="s">
        <v>159</v>
      </c>
      <c r="B247" s="758" t="s">
        <v>160</v>
      </c>
      <c r="C247" s="824"/>
      <c r="D247" s="824"/>
      <c r="E247" s="824"/>
      <c r="F247" s="824"/>
      <c r="G247" s="824"/>
      <c r="H247" s="797"/>
      <c r="I247" s="866"/>
      <c r="J247" s="871"/>
      <c r="K247" s="223"/>
    </row>
    <row r="248" spans="1:11">
      <c r="A248" s="232" t="s">
        <v>161</v>
      </c>
      <c r="B248" s="978" t="s">
        <v>162</v>
      </c>
      <c r="C248" s="824"/>
      <c r="D248" s="824"/>
      <c r="E248" s="824"/>
      <c r="F248" s="824"/>
      <c r="G248" s="824"/>
      <c r="H248" s="797"/>
      <c r="I248" s="866">
        <f>Sponsor!G63</f>
        <v>0</v>
      </c>
      <c r="J248" s="871"/>
      <c r="K248" s="223"/>
    </row>
    <row r="249" spans="1:11">
      <c r="A249" s="230" t="s">
        <v>163</v>
      </c>
      <c r="B249" s="969" t="s">
        <v>164</v>
      </c>
      <c r="C249" s="966"/>
      <c r="D249" s="244"/>
      <c r="E249" s="975" t="s">
        <v>165</v>
      </c>
      <c r="F249" s="872"/>
      <c r="G249" s="872"/>
      <c r="H249" s="873"/>
      <c r="I249" s="872"/>
      <c r="J249" s="873"/>
      <c r="K249" s="870"/>
    </row>
    <row r="250" spans="1:11">
      <c r="A250" s="211"/>
      <c r="B250" s="979" t="s">
        <v>166</v>
      </c>
      <c r="C250" s="966"/>
      <c r="D250" s="966"/>
      <c r="E250" s="967"/>
      <c r="F250" s="974" t="s">
        <v>97</v>
      </c>
      <c r="G250" s="976"/>
      <c r="H250" s="976"/>
      <c r="I250" s="976"/>
      <c r="J250" s="976"/>
      <c r="K250" s="977"/>
    </row>
    <row r="251" spans="1:11">
      <c r="A251" s="212"/>
      <c r="B251" s="972" t="str">
        <f>B6</f>
        <v/>
      </c>
      <c r="C251" s="904"/>
      <c r="D251" s="904"/>
      <c r="E251" s="973"/>
      <c r="F251" s="974" t="s">
        <v>168</v>
      </c>
      <c r="G251" s="732"/>
      <c r="H251" s="732"/>
      <c r="I251" s="732"/>
      <c r="J251" s="732"/>
      <c r="K251" s="733"/>
    </row>
    <row r="252" spans="1:11">
      <c r="A252" s="211"/>
      <c r="B252" s="969" t="s">
        <v>167</v>
      </c>
      <c r="C252" s="966"/>
      <c r="D252" s="966"/>
      <c r="E252" s="967"/>
      <c r="F252" s="823" t="s">
        <v>170</v>
      </c>
      <c r="G252" s="733"/>
      <c r="H252" s="823" t="s">
        <v>171</v>
      </c>
      <c r="I252" s="732"/>
      <c r="J252" s="733"/>
      <c r="K252" s="251" t="s">
        <v>169</v>
      </c>
    </row>
    <row r="253" spans="1:11" ht="13">
      <c r="A253" s="212"/>
      <c r="B253" s="765"/>
      <c r="C253" s="904"/>
      <c r="D253" s="904"/>
      <c r="E253" s="973"/>
      <c r="F253" s="970"/>
      <c r="G253" s="971"/>
      <c r="H253" s="970"/>
      <c r="I253" s="957"/>
      <c r="J253" s="971"/>
      <c r="K253" s="246"/>
    </row>
    <row r="254" spans="1:11">
      <c r="A254" s="782" t="s">
        <v>172</v>
      </c>
      <c r="B254" s="782"/>
      <c r="C254" s="782"/>
      <c r="D254" s="782"/>
      <c r="E254" s="782"/>
      <c r="F254" s="782"/>
      <c r="G254" s="782"/>
      <c r="H254" s="782"/>
      <c r="I254" s="782"/>
      <c r="J254" s="782"/>
      <c r="K254" s="782"/>
    </row>
    <row r="255" spans="1:11">
      <c r="A255" s="19"/>
      <c r="B255" s="19"/>
      <c r="C255" s="19"/>
      <c r="D255" s="19"/>
      <c r="E255" s="19"/>
      <c r="F255" s="19"/>
      <c r="G255" s="19"/>
      <c r="H255" s="19"/>
      <c r="I255" s="19"/>
      <c r="J255" s="19"/>
      <c r="K255" s="19"/>
    </row>
    <row r="256" spans="1:11" ht="13">
      <c r="A256" s="211"/>
      <c r="B256" s="225"/>
      <c r="C256" s="225"/>
      <c r="D256" s="932" t="s">
        <v>99</v>
      </c>
      <c r="E256" s="932"/>
      <c r="F256" s="932" t="s">
        <v>30</v>
      </c>
      <c r="G256" s="932"/>
      <c r="H256" s="932"/>
      <c r="I256" s="226"/>
      <c r="J256" s="225"/>
      <c r="K256" s="48"/>
    </row>
    <row r="257" spans="1:11" ht="13">
      <c r="A257" s="212"/>
      <c r="B257" s="227"/>
      <c r="C257" s="227"/>
      <c r="D257" s="933" t="s">
        <v>48</v>
      </c>
      <c r="E257" s="933"/>
      <c r="F257" s="228"/>
      <c r="G257" s="936" t="s">
        <v>97</v>
      </c>
      <c r="H257" s="937"/>
      <c r="I257" s="937"/>
      <c r="J257" s="937"/>
      <c r="K257" s="938"/>
    </row>
    <row r="258" spans="1:11">
      <c r="A258" s="211"/>
      <c r="B258" s="895" t="s">
        <v>96</v>
      </c>
      <c r="C258" s="896"/>
      <c r="D258" s="896"/>
      <c r="E258" s="896"/>
      <c r="F258" s="897"/>
      <c r="G258" s="898" t="s">
        <v>127</v>
      </c>
      <c r="H258" s="899"/>
      <c r="I258" s="899"/>
      <c r="J258" s="934" t="s">
        <v>100</v>
      </c>
      <c r="K258" s="935"/>
    </row>
    <row r="259" spans="1:11" ht="13">
      <c r="A259" s="212"/>
      <c r="B259" s="900" t="s">
        <v>278</v>
      </c>
      <c r="C259" s="904"/>
      <c r="D259" s="904"/>
      <c r="E259" s="904"/>
      <c r="F259" s="901"/>
      <c r="G259" s="905"/>
      <c r="H259" s="906"/>
      <c r="I259" s="906"/>
      <c r="J259" s="245" t="s">
        <v>101</v>
      </c>
      <c r="K259" s="209" t="s">
        <v>102</v>
      </c>
    </row>
    <row r="260" spans="1:11">
      <c r="A260" s="211"/>
      <c r="B260" s="902" t="s">
        <v>98</v>
      </c>
      <c r="C260" s="903"/>
      <c r="D260" s="903"/>
      <c r="E260" s="903"/>
      <c r="F260" s="783"/>
      <c r="G260" s="907" t="s">
        <v>103</v>
      </c>
      <c r="H260" s="837"/>
      <c r="I260" s="783"/>
      <c r="J260" s="48"/>
      <c r="K260" s="48"/>
    </row>
    <row r="261" spans="1:11" ht="13">
      <c r="A261" s="212"/>
      <c r="B261" s="900" t="str">
        <f>B6</f>
        <v/>
      </c>
      <c r="C261" s="900"/>
      <c r="D261" s="900"/>
      <c r="E261" s="900"/>
      <c r="F261" s="901"/>
      <c r="G261" s="908"/>
      <c r="H261" s="906"/>
      <c r="I261" s="901"/>
      <c r="J261" s="50"/>
      <c r="K261" s="210"/>
    </row>
    <row r="262" spans="1:11">
      <c r="A262" s="898" t="s">
        <v>105</v>
      </c>
      <c r="B262" s="895" t="s">
        <v>106</v>
      </c>
      <c r="C262" s="911"/>
      <c r="D262" s="911"/>
      <c r="E262" s="912"/>
      <c r="F262" s="922" t="s">
        <v>121</v>
      </c>
      <c r="G262" s="923"/>
      <c r="H262" s="924"/>
      <c r="I262" s="918" t="s">
        <v>123</v>
      </c>
      <c r="J262" s="919"/>
      <c r="K262" s="219" t="s">
        <v>123</v>
      </c>
    </row>
    <row r="263" spans="1:11">
      <c r="A263" s="910"/>
      <c r="B263" s="913"/>
      <c r="C263" s="913"/>
      <c r="D263" s="913"/>
      <c r="E263" s="914"/>
      <c r="F263" s="915" t="s">
        <v>122</v>
      </c>
      <c r="G263" s="916"/>
      <c r="H263" s="917"/>
      <c r="I263" s="920" t="s">
        <v>124</v>
      </c>
      <c r="J263" s="921"/>
      <c r="K263" s="220" t="s">
        <v>126</v>
      </c>
    </row>
    <row r="264" spans="1:11">
      <c r="A264" s="230"/>
      <c r="B264" s="925" t="s">
        <v>104</v>
      </c>
      <c r="C264" s="926"/>
      <c r="D264" s="926"/>
      <c r="E264" s="927"/>
      <c r="F264" s="217" t="s">
        <v>112</v>
      </c>
      <c r="G264" s="218" t="s">
        <v>113</v>
      </c>
      <c r="H264" s="217" t="s">
        <v>114</v>
      </c>
      <c r="I264" s="928" t="s">
        <v>125</v>
      </c>
      <c r="J264" s="929"/>
      <c r="K264" s="213" t="s">
        <v>128</v>
      </c>
    </row>
    <row r="265" spans="1:11">
      <c r="A265" s="216" t="s">
        <v>107</v>
      </c>
      <c r="B265" s="870">
        <f t="shared" ref="B265:B270" si="3">B10</f>
        <v>0</v>
      </c>
      <c r="C265" s="892"/>
      <c r="D265" s="892"/>
      <c r="E265" s="892"/>
      <c r="F265" s="259"/>
      <c r="G265" s="259"/>
      <c r="H265" s="259"/>
      <c r="I265" s="874">
        <f>Sponsor!H8</f>
        <v>0</v>
      </c>
      <c r="J265" s="884"/>
      <c r="K265" s="243"/>
    </row>
    <row r="266" spans="1:11">
      <c r="A266" s="216" t="s">
        <v>108</v>
      </c>
      <c r="B266" s="889">
        <f t="shared" si="3"/>
        <v>0</v>
      </c>
      <c r="C266" s="892"/>
      <c r="D266" s="892"/>
      <c r="E266" s="892"/>
      <c r="F266" s="249"/>
      <c r="G266" s="249"/>
      <c r="H266" s="249"/>
      <c r="I266" s="874">
        <f>Sponsor!H9</f>
        <v>0</v>
      </c>
      <c r="J266" s="884"/>
      <c r="K266" s="215"/>
    </row>
    <row r="267" spans="1:11">
      <c r="A267" s="216" t="s">
        <v>109</v>
      </c>
      <c r="B267" s="889">
        <f t="shared" si="3"/>
        <v>0</v>
      </c>
      <c r="C267" s="892"/>
      <c r="D267" s="892"/>
      <c r="E267" s="892"/>
      <c r="F267" s="249"/>
      <c r="G267" s="249"/>
      <c r="H267" s="249"/>
      <c r="I267" s="874">
        <f>Sponsor!H10</f>
        <v>0</v>
      </c>
      <c r="J267" s="884"/>
      <c r="K267" s="215"/>
    </row>
    <row r="268" spans="1:11">
      <c r="A268" s="216" t="s">
        <v>110</v>
      </c>
      <c r="B268" s="889">
        <f t="shared" si="3"/>
        <v>0</v>
      </c>
      <c r="C268" s="892"/>
      <c r="D268" s="892"/>
      <c r="E268" s="892"/>
      <c r="F268" s="249"/>
      <c r="G268" s="249"/>
      <c r="H268" s="249"/>
      <c r="I268" s="874">
        <f>Sponsor!H11</f>
        <v>0</v>
      </c>
      <c r="J268" s="884"/>
      <c r="K268" s="215"/>
    </row>
    <row r="269" spans="1:11">
      <c r="A269" s="216" t="s">
        <v>111</v>
      </c>
      <c r="B269" s="870" t="str">
        <f t="shared" si="3"/>
        <v/>
      </c>
      <c r="C269" s="892"/>
      <c r="D269" s="892"/>
      <c r="E269" s="892"/>
      <c r="F269" s="249"/>
      <c r="G269" s="249"/>
      <c r="H269" s="249"/>
      <c r="I269" s="874">
        <f>Sponsor!H93</f>
        <v>0</v>
      </c>
      <c r="J269" s="884"/>
      <c r="K269" s="215"/>
    </row>
    <row r="270" spans="1:11">
      <c r="A270" s="216" t="s">
        <v>115</v>
      </c>
      <c r="B270" s="873" t="str">
        <f t="shared" si="3"/>
        <v/>
      </c>
      <c r="C270" s="873"/>
      <c r="D270" s="873"/>
      <c r="E270" s="870"/>
      <c r="F270" s="215"/>
      <c r="G270" s="215"/>
      <c r="H270" s="215"/>
      <c r="I270" s="874">
        <f>Sponsor!H12 - Sponsor!H93</f>
        <v>0</v>
      </c>
      <c r="J270" s="884"/>
      <c r="K270" s="215"/>
    </row>
    <row r="271" spans="1:11">
      <c r="A271" s="216" t="s">
        <v>116</v>
      </c>
      <c r="B271" s="891" t="s">
        <v>117</v>
      </c>
      <c r="C271" s="892"/>
      <c r="D271" s="892"/>
      <c r="E271" s="892"/>
      <c r="F271" s="250"/>
      <c r="G271" s="250"/>
      <c r="H271" s="250"/>
      <c r="I271" s="885">
        <f>Sponsor!H13</f>
        <v>0</v>
      </c>
      <c r="J271" s="886"/>
      <c r="K271" s="223"/>
    </row>
    <row r="272" spans="1:11">
      <c r="A272" s="232" t="s">
        <v>118</v>
      </c>
      <c r="B272" s="797" t="s">
        <v>119</v>
      </c>
      <c r="C272" s="723"/>
      <c r="D272" s="723"/>
      <c r="E272" s="723"/>
      <c r="F272" s="893"/>
      <c r="G272" s="824"/>
      <c r="H272" s="824"/>
      <c r="I272" s="221"/>
      <c r="J272" s="221"/>
      <c r="K272" s="222"/>
    </row>
    <row r="273" spans="1:11">
      <c r="A273" s="216" t="s">
        <v>107</v>
      </c>
      <c r="B273" s="797" t="str">
        <f>B18</f>
        <v>Professional/Technical (PAT)</v>
      </c>
      <c r="C273" s="723"/>
      <c r="D273" s="723"/>
      <c r="E273" s="723"/>
      <c r="F273" s="229"/>
      <c r="G273" s="229"/>
      <c r="H273" s="229"/>
      <c r="I273" s="874">
        <f>Sponsor!H15</f>
        <v>0</v>
      </c>
      <c r="J273" s="884"/>
      <c r="K273" s="215"/>
    </row>
    <row r="274" spans="1:11">
      <c r="A274" s="216" t="s">
        <v>108</v>
      </c>
      <c r="B274" s="888" t="str">
        <f>B19</f>
        <v>Graduate Students</v>
      </c>
      <c r="C274" s="723"/>
      <c r="D274" s="723"/>
      <c r="E274" s="723"/>
      <c r="F274" s="229"/>
      <c r="G274" s="229"/>
      <c r="H274" s="229"/>
      <c r="I274" s="874">
        <f>Sponsor!H16</f>
        <v>0</v>
      </c>
      <c r="J274" s="884"/>
      <c r="K274" s="215"/>
    </row>
    <row r="275" spans="1:11">
      <c r="A275" s="216" t="s">
        <v>109</v>
      </c>
      <c r="B275" s="797" t="str">
        <f>B20</f>
        <v>Undergraduate Students</v>
      </c>
      <c r="C275" s="723"/>
      <c r="D275" s="723"/>
      <c r="E275" s="723"/>
      <c r="F275" s="723"/>
      <c r="G275" s="723"/>
      <c r="H275" s="723"/>
      <c r="I275" s="874">
        <f>Sponsor!H17</f>
        <v>0</v>
      </c>
      <c r="J275" s="884"/>
      <c r="K275" s="215"/>
    </row>
    <row r="276" spans="1:11">
      <c r="A276" s="216" t="s">
        <v>110</v>
      </c>
      <c r="B276" s="888" t="e">
        <f>B21</f>
        <v>#REF!</v>
      </c>
      <c r="C276" s="723"/>
      <c r="D276" s="723"/>
      <c r="E276" s="723"/>
      <c r="F276" s="723"/>
      <c r="G276" s="723"/>
      <c r="H276" s="723"/>
      <c r="I276" s="874">
        <f>Sponsor!H18</f>
        <v>0</v>
      </c>
      <c r="J276" s="884"/>
      <c r="K276" s="215"/>
    </row>
    <row r="277" spans="1:11">
      <c r="A277" s="216" t="s">
        <v>111</v>
      </c>
      <c r="B277" s="888" t="str">
        <f>B22</f>
        <v/>
      </c>
      <c r="C277" s="723"/>
      <c r="D277" s="723"/>
      <c r="E277" s="723"/>
      <c r="F277" s="723"/>
      <c r="G277" s="723"/>
      <c r="H277" s="723"/>
      <c r="I277" s="874">
        <f>Sponsor!H19</f>
        <v>0</v>
      </c>
      <c r="J277" s="884"/>
      <c r="K277" s="215"/>
    </row>
    <row r="278" spans="1:11">
      <c r="A278" s="216" t="s">
        <v>115</v>
      </c>
      <c r="B278" s="887" t="s">
        <v>13</v>
      </c>
      <c r="C278" s="845"/>
      <c r="D278" s="845"/>
      <c r="E278" s="845"/>
      <c r="F278" s="845"/>
      <c r="G278" s="845"/>
      <c r="H278" s="846"/>
      <c r="I278" s="874">
        <f>SUM(Sponsor!H20:H22)</f>
        <v>0</v>
      </c>
      <c r="J278" s="884"/>
      <c r="K278" s="215"/>
    </row>
    <row r="279" spans="1:11">
      <c r="A279" s="253"/>
      <c r="B279" s="877" t="s">
        <v>120</v>
      </c>
      <c r="C279" s="824"/>
      <c r="D279" s="824"/>
      <c r="E279" s="824"/>
      <c r="F279" s="824"/>
      <c r="G279" s="824"/>
      <c r="H279" s="797"/>
      <c r="I279" s="866">
        <f>Sponsor!H23</f>
        <v>0</v>
      </c>
      <c r="J279" s="797"/>
      <c r="K279" s="223"/>
    </row>
    <row r="280" spans="1:11">
      <c r="A280" s="231" t="s">
        <v>129</v>
      </c>
      <c r="B280" s="867" t="s">
        <v>130</v>
      </c>
      <c r="C280" s="867"/>
      <c r="D280" s="867"/>
      <c r="E280" s="867"/>
      <c r="F280" s="867"/>
      <c r="G280" s="867"/>
      <c r="H280" s="868"/>
      <c r="I280" s="869">
        <f>SUM(Sponsor!H24:H25)</f>
        <v>0</v>
      </c>
      <c r="J280" s="870"/>
      <c r="K280" s="249"/>
    </row>
    <row r="281" spans="1:11">
      <c r="A281" s="232"/>
      <c r="B281" s="845" t="s">
        <v>131</v>
      </c>
      <c r="C281" s="824"/>
      <c r="D281" s="824"/>
      <c r="E281" s="824"/>
      <c r="F281" s="824"/>
      <c r="G281" s="824"/>
      <c r="H281" s="797"/>
      <c r="I281" s="866">
        <f>Sponsor!H26</f>
        <v>0</v>
      </c>
      <c r="J281" s="871"/>
      <c r="K281" s="250"/>
    </row>
    <row r="282" spans="1:11">
      <c r="A282" s="247" t="s">
        <v>132</v>
      </c>
      <c r="B282" s="883" t="s">
        <v>133</v>
      </c>
      <c r="C282" s="837"/>
      <c r="D282" s="837"/>
      <c r="E282" s="837"/>
      <c r="F282" s="837"/>
      <c r="G282" s="837"/>
      <c r="H282" s="783"/>
      <c r="I282" s="949"/>
      <c r="J282" s="950"/>
      <c r="K282" s="206"/>
    </row>
    <row r="283" spans="1:11">
      <c r="A283" s="230"/>
      <c r="B283" s="946" t="str">
        <f>B28</f>
        <v/>
      </c>
      <c r="C283" s="718"/>
      <c r="D283" s="414">
        <f>Sponsor!H28</f>
        <v>0</v>
      </c>
      <c r="E283" s="19"/>
      <c r="F283" s="19"/>
      <c r="G283" s="19"/>
      <c r="H283" s="40"/>
      <c r="I283" s="951"/>
      <c r="J283" s="879"/>
      <c r="K283" s="61"/>
    </row>
    <row r="284" spans="1:11">
      <c r="A284" s="230"/>
      <c r="B284" s="947" t="str">
        <f>B29</f>
        <v/>
      </c>
      <c r="C284" s="718"/>
      <c r="D284" s="414">
        <f>Sponsor!H29</f>
        <v>0</v>
      </c>
      <c r="E284" s="19"/>
      <c r="F284" s="19"/>
      <c r="G284" s="19"/>
      <c r="H284" s="40"/>
      <c r="I284" s="951"/>
      <c r="J284" s="879"/>
      <c r="K284" s="61"/>
    </row>
    <row r="285" spans="1:11">
      <c r="A285" s="230"/>
      <c r="B285" s="948" t="str">
        <f>B30</f>
        <v/>
      </c>
      <c r="C285" s="948"/>
      <c r="D285" s="414">
        <f>Sponsor!H111</f>
        <v>0</v>
      </c>
      <c r="E285" s="107"/>
      <c r="F285" s="107"/>
      <c r="G285" s="107"/>
      <c r="H285" s="98"/>
      <c r="I285" s="952"/>
      <c r="J285" s="953"/>
      <c r="K285" s="224"/>
    </row>
    <row r="286" spans="1:11">
      <c r="A286" s="230"/>
      <c r="B286" s="948" t="str">
        <f>B31</f>
        <v/>
      </c>
      <c r="C286" s="718"/>
      <c r="D286" s="414">
        <f>SUM(Sponsor!H112:H115)</f>
        <v>0</v>
      </c>
      <c r="E286" s="19"/>
      <c r="F286" s="19"/>
      <c r="G286" s="19"/>
      <c r="H286" s="40"/>
      <c r="I286" s="878"/>
      <c r="J286" s="879"/>
      <c r="K286" s="205"/>
    </row>
    <row r="287" spans="1:11">
      <c r="A287" s="212"/>
      <c r="B287" s="880" t="s">
        <v>134</v>
      </c>
      <c r="C287" s="881"/>
      <c r="D287" s="881"/>
      <c r="E287" s="881"/>
      <c r="F287" s="881"/>
      <c r="G287" s="881"/>
      <c r="H287" s="882"/>
      <c r="I287" s="874">
        <f>Sponsor!H31</f>
        <v>0</v>
      </c>
      <c r="J287" s="797"/>
      <c r="K287" s="215"/>
    </row>
    <row r="288" spans="1:11">
      <c r="A288" s="230" t="s">
        <v>135</v>
      </c>
      <c r="B288" s="107" t="s">
        <v>32</v>
      </c>
      <c r="C288" s="939" t="s">
        <v>136</v>
      </c>
      <c r="D288" s="939"/>
      <c r="E288" s="939"/>
      <c r="F288" s="939"/>
      <c r="G288" s="939"/>
      <c r="H288" s="940"/>
      <c r="I288" s="875">
        <f>SUM(Sponsor!H33:H34)</f>
        <v>0</v>
      </c>
      <c r="J288" s="876"/>
      <c r="K288" s="215"/>
    </row>
    <row r="289" spans="1:11">
      <c r="A289" s="230"/>
      <c r="B289" s="235"/>
      <c r="C289" s="872" t="s">
        <v>137</v>
      </c>
      <c r="D289" s="873"/>
      <c r="E289" s="873"/>
      <c r="F289" s="873"/>
      <c r="G289" s="873"/>
      <c r="H289" s="870"/>
      <c r="I289" s="874">
        <f>Sponsor!H35</f>
        <v>0</v>
      </c>
      <c r="J289" s="797"/>
      <c r="K289" s="229"/>
    </row>
    <row r="290" spans="1:11">
      <c r="A290" s="230"/>
      <c r="B290" s="233"/>
      <c r="C290" s="234"/>
      <c r="D290" s="225"/>
      <c r="E290" s="225"/>
      <c r="F290" s="225"/>
      <c r="G290" s="225"/>
      <c r="H290" s="48"/>
      <c r="I290" s="945"/>
      <c r="J290" s="837"/>
      <c r="K290" s="53"/>
    </row>
    <row r="291" spans="1:11">
      <c r="A291" s="248"/>
      <c r="B291" s="97"/>
      <c r="C291" s="97"/>
      <c r="D291" s="97"/>
      <c r="E291" s="97"/>
      <c r="F291" s="97"/>
      <c r="G291" s="97"/>
      <c r="H291" s="99"/>
      <c r="I291" s="941"/>
      <c r="J291" s="941"/>
      <c r="K291" s="224"/>
    </row>
    <row r="292" spans="1:11">
      <c r="A292" s="108" t="s">
        <v>138</v>
      </c>
      <c r="B292" s="942" t="s">
        <v>14</v>
      </c>
      <c r="C292" s="942"/>
      <c r="D292" s="942"/>
      <c r="E292" s="942"/>
      <c r="F292" s="942"/>
      <c r="G292" s="942"/>
      <c r="H292" s="943"/>
      <c r="I292" s="941"/>
      <c r="J292" s="941"/>
      <c r="K292" s="224"/>
    </row>
    <row r="293" spans="1:11">
      <c r="A293" s="230"/>
      <c r="B293" s="107" t="s">
        <v>139</v>
      </c>
      <c r="C293" s="944">
        <f>Sponsor!H38</f>
        <v>0</v>
      </c>
      <c r="D293" s="944"/>
      <c r="E293" s="237"/>
      <c r="F293" s="237"/>
      <c r="G293" s="237"/>
      <c r="H293" s="238"/>
      <c r="I293" s="878"/>
      <c r="J293" s="931"/>
      <c r="K293" s="205"/>
    </row>
    <row r="294" spans="1:11">
      <c r="A294" s="230"/>
      <c r="B294" s="107" t="s">
        <v>140</v>
      </c>
      <c r="C294" s="930">
        <f>Sponsor!H39</f>
        <v>0</v>
      </c>
      <c r="D294" s="930"/>
      <c r="E294" s="237"/>
      <c r="F294" s="237"/>
      <c r="G294" s="237"/>
      <c r="H294" s="238"/>
      <c r="I294" s="878"/>
      <c r="J294" s="931"/>
      <c r="K294" s="205"/>
    </row>
    <row r="295" spans="1:11">
      <c r="A295" s="230"/>
      <c r="B295" s="107" t="s">
        <v>141</v>
      </c>
      <c r="C295" s="930">
        <f>Sponsor!H40</f>
        <v>0</v>
      </c>
      <c r="D295" s="930"/>
      <c r="E295" s="237"/>
      <c r="F295" s="237"/>
      <c r="G295" s="237"/>
      <c r="H295" s="238"/>
      <c r="I295" s="878"/>
      <c r="J295" s="931"/>
      <c r="K295" s="205"/>
    </row>
    <row r="296" spans="1:11">
      <c r="A296" s="212"/>
      <c r="B296" s="97" t="s">
        <v>142</v>
      </c>
      <c r="C296" s="930">
        <f>Sponsor!H41</f>
        <v>0</v>
      </c>
      <c r="D296" s="930"/>
      <c r="E296" s="239"/>
      <c r="F296" s="239"/>
      <c r="G296" s="239"/>
      <c r="H296" s="240"/>
      <c r="I296" s="958"/>
      <c r="J296" s="959"/>
      <c r="K296" s="241"/>
    </row>
    <row r="297" spans="1:11">
      <c r="A297" s="232"/>
      <c r="B297" s="956" t="s">
        <v>143</v>
      </c>
      <c r="C297" s="873"/>
      <c r="D297" s="260">
        <v>0</v>
      </c>
      <c r="E297" s="957" t="s">
        <v>144</v>
      </c>
      <c r="F297" s="873"/>
      <c r="G297" s="873"/>
      <c r="H297" s="870"/>
      <c r="I297" s="866">
        <f>Sponsor!H42</f>
        <v>0</v>
      </c>
      <c r="J297" s="871"/>
      <c r="K297" s="236"/>
    </row>
    <row r="298" spans="1:11">
      <c r="A298" s="14" t="s">
        <v>145</v>
      </c>
      <c r="B298" s="942" t="s">
        <v>15</v>
      </c>
      <c r="C298" s="942"/>
      <c r="D298" s="942"/>
      <c r="E298" s="942"/>
      <c r="F298" s="942"/>
      <c r="G298" s="942"/>
      <c r="H298" s="942"/>
      <c r="I298" s="954"/>
      <c r="J298" s="955"/>
      <c r="K298" s="222"/>
    </row>
    <row r="299" spans="1:11">
      <c r="A299" s="252" t="s">
        <v>107</v>
      </c>
      <c r="B299" s="845" t="s">
        <v>146</v>
      </c>
      <c r="C299" s="824"/>
      <c r="D299" s="824"/>
      <c r="E299" s="824"/>
      <c r="F299" s="824"/>
      <c r="G299" s="824"/>
      <c r="H299" s="797"/>
      <c r="I299" s="874">
        <f>Sponsor!H44</f>
        <v>0</v>
      </c>
      <c r="J299" s="884"/>
      <c r="K299" s="215"/>
    </row>
    <row r="300" spans="1:11">
      <c r="A300" s="252" t="s">
        <v>108</v>
      </c>
      <c r="B300" s="845" t="s">
        <v>147</v>
      </c>
      <c r="C300" s="824"/>
      <c r="D300" s="824"/>
      <c r="E300" s="824"/>
      <c r="F300" s="824"/>
      <c r="G300" s="824"/>
      <c r="H300" s="797"/>
      <c r="I300" s="874">
        <f>Sponsor!H119</f>
        <v>0</v>
      </c>
      <c r="J300" s="884"/>
      <c r="K300" s="215"/>
    </row>
    <row r="301" spans="1:11">
      <c r="A301" s="252" t="s">
        <v>109</v>
      </c>
      <c r="B301" s="845" t="s">
        <v>148</v>
      </c>
      <c r="C301" s="824"/>
      <c r="D301" s="824"/>
      <c r="E301" s="824"/>
      <c r="F301" s="824"/>
      <c r="G301" s="824"/>
      <c r="H301" s="797"/>
      <c r="I301" s="874">
        <f>Sponsor!H45</f>
        <v>0</v>
      </c>
      <c r="J301" s="884"/>
      <c r="K301" s="215"/>
    </row>
    <row r="302" spans="1:11">
      <c r="A302" s="252" t="s">
        <v>110</v>
      </c>
      <c r="B302" s="845" t="s">
        <v>149</v>
      </c>
      <c r="C302" s="824"/>
      <c r="D302" s="824"/>
      <c r="E302" s="824"/>
      <c r="F302" s="824"/>
      <c r="G302" s="824"/>
      <c r="H302" s="797"/>
      <c r="I302" s="874">
        <f>Sponsor!H120</f>
        <v>0</v>
      </c>
      <c r="J302" s="884"/>
      <c r="K302" s="215"/>
    </row>
    <row r="303" spans="1:11">
      <c r="A303" s="252" t="s">
        <v>111</v>
      </c>
      <c r="B303" s="845" t="s">
        <v>150</v>
      </c>
      <c r="C303" s="824"/>
      <c r="D303" s="824"/>
      <c r="E303" s="824"/>
      <c r="F303" s="824"/>
      <c r="G303" s="824"/>
      <c r="H303" s="797"/>
      <c r="I303" s="874">
        <f>Sponsor!H48</f>
        <v>0</v>
      </c>
      <c r="J303" s="884"/>
      <c r="K303" s="215"/>
    </row>
    <row r="304" spans="1:11">
      <c r="A304" s="252" t="s">
        <v>115</v>
      </c>
      <c r="B304" s="845" t="s">
        <v>151</v>
      </c>
      <c r="C304" s="824"/>
      <c r="D304" s="824"/>
      <c r="E304" s="824"/>
      <c r="F304" s="824"/>
      <c r="G304" s="824"/>
      <c r="H304" s="797"/>
      <c r="I304" s="874">
        <f>SUM(Sponsor!H46:H47) + SUM(Sponsor!H49:H50)+SUM(Sponsor!H121:H127)</f>
        <v>0</v>
      </c>
      <c r="J304" s="884"/>
      <c r="K304" s="215"/>
    </row>
    <row r="305" spans="1:11">
      <c r="A305" s="232"/>
      <c r="B305" s="963" t="s">
        <v>51</v>
      </c>
      <c r="C305" s="964"/>
      <c r="D305" s="964"/>
      <c r="E305" s="964"/>
      <c r="F305" s="964"/>
      <c r="G305" s="964"/>
      <c r="H305" s="965"/>
      <c r="I305" s="869">
        <f>Sponsor!H52</f>
        <v>0</v>
      </c>
      <c r="J305" s="960"/>
      <c r="K305" s="243"/>
    </row>
    <row r="306" spans="1:11">
      <c r="A306" s="186" t="s">
        <v>152</v>
      </c>
      <c r="B306" s="867" t="s">
        <v>153</v>
      </c>
      <c r="C306" s="873"/>
      <c r="D306" s="873"/>
      <c r="E306" s="873"/>
      <c r="F306" s="873"/>
      <c r="G306" s="873"/>
      <c r="H306" s="870"/>
      <c r="I306" s="869">
        <f>Sponsor!H53</f>
        <v>0</v>
      </c>
      <c r="J306" s="960"/>
      <c r="K306" s="243"/>
    </row>
    <row r="307" spans="1:11">
      <c r="A307" s="11" t="s">
        <v>154</v>
      </c>
      <c r="B307" s="966" t="s">
        <v>155</v>
      </c>
      <c r="C307" s="966"/>
      <c r="D307" s="966"/>
      <c r="E307" s="966"/>
      <c r="F307" s="966"/>
      <c r="G307" s="966"/>
      <c r="H307" s="967"/>
      <c r="I307" s="961"/>
      <c r="J307" s="962"/>
      <c r="K307" s="92"/>
    </row>
    <row r="308" spans="1:11">
      <c r="A308" s="230"/>
      <c r="B308" s="968"/>
      <c r="C308" s="718"/>
      <c r="D308" s="718"/>
      <c r="E308" s="718"/>
      <c r="F308" s="718"/>
      <c r="G308" s="718"/>
      <c r="H308" s="737"/>
      <c r="I308" s="878"/>
      <c r="J308" s="931"/>
      <c r="K308" s="205"/>
    </row>
    <row r="309" spans="1:11">
      <c r="A309" s="230"/>
      <c r="B309" s="968" t="s">
        <v>156</v>
      </c>
      <c r="C309" s="718"/>
      <c r="D309" s="718"/>
      <c r="E309" s="718"/>
      <c r="F309" s="718"/>
      <c r="G309" s="718"/>
      <c r="H309" s="737"/>
      <c r="I309" s="874">
        <f>Sponsor!H62</f>
        <v>0</v>
      </c>
      <c r="J309" s="884"/>
      <c r="K309" s="215"/>
    </row>
    <row r="310" spans="1:11">
      <c r="A310" s="232" t="s">
        <v>157</v>
      </c>
      <c r="B310" s="868" t="s">
        <v>158</v>
      </c>
      <c r="C310" s="892"/>
      <c r="D310" s="892"/>
      <c r="E310" s="892"/>
      <c r="F310" s="892"/>
      <c r="G310" s="892"/>
      <c r="H310" s="892"/>
      <c r="I310" s="886">
        <f>Sponsor!H63</f>
        <v>0</v>
      </c>
      <c r="J310" s="886"/>
      <c r="K310" s="215"/>
    </row>
    <row r="311" spans="1:11">
      <c r="A311" s="232" t="s">
        <v>159</v>
      </c>
      <c r="B311" s="758" t="s">
        <v>160</v>
      </c>
      <c r="C311" s="824"/>
      <c r="D311" s="824"/>
      <c r="E311" s="824"/>
      <c r="F311" s="824"/>
      <c r="G311" s="824"/>
      <c r="H311" s="797"/>
      <c r="I311" s="866"/>
      <c r="J311" s="871"/>
      <c r="K311" s="223"/>
    </row>
    <row r="312" spans="1:11">
      <c r="A312" s="232" t="s">
        <v>161</v>
      </c>
      <c r="B312" s="978" t="s">
        <v>162</v>
      </c>
      <c r="C312" s="824"/>
      <c r="D312" s="824"/>
      <c r="E312" s="824"/>
      <c r="F312" s="824"/>
      <c r="G312" s="824"/>
      <c r="H312" s="797"/>
      <c r="I312" s="866">
        <f>Sponsor!H63</f>
        <v>0</v>
      </c>
      <c r="J312" s="871"/>
      <c r="K312" s="223"/>
    </row>
    <row r="313" spans="1:11">
      <c r="A313" s="230" t="s">
        <v>163</v>
      </c>
      <c r="B313" s="969" t="s">
        <v>164</v>
      </c>
      <c r="C313" s="966"/>
      <c r="D313" s="244"/>
      <c r="E313" s="975" t="s">
        <v>165</v>
      </c>
      <c r="F313" s="872"/>
      <c r="G313" s="872"/>
      <c r="H313" s="873"/>
      <c r="I313" s="872"/>
      <c r="J313" s="873"/>
      <c r="K313" s="870"/>
    </row>
    <row r="314" spans="1:11">
      <c r="A314" s="211"/>
      <c r="B314" s="979" t="s">
        <v>166</v>
      </c>
      <c r="C314" s="966"/>
      <c r="D314" s="966"/>
      <c r="E314" s="967"/>
      <c r="F314" s="974" t="s">
        <v>97</v>
      </c>
      <c r="G314" s="976"/>
      <c r="H314" s="976"/>
      <c r="I314" s="976"/>
      <c r="J314" s="976"/>
      <c r="K314" s="977"/>
    </row>
    <row r="315" spans="1:11">
      <c r="A315" s="212"/>
      <c r="B315" s="972" t="str">
        <f>B6</f>
        <v/>
      </c>
      <c r="C315" s="904"/>
      <c r="D315" s="904"/>
      <c r="E315" s="973"/>
      <c r="F315" s="974" t="s">
        <v>168</v>
      </c>
      <c r="G315" s="732"/>
      <c r="H315" s="732"/>
      <c r="I315" s="732"/>
      <c r="J315" s="732"/>
      <c r="K315" s="733"/>
    </row>
    <row r="316" spans="1:11">
      <c r="A316" s="211"/>
      <c r="B316" s="969" t="s">
        <v>167</v>
      </c>
      <c r="C316" s="966"/>
      <c r="D316" s="966"/>
      <c r="E316" s="967"/>
      <c r="F316" s="823" t="s">
        <v>170</v>
      </c>
      <c r="G316" s="733"/>
      <c r="H316" s="823" t="s">
        <v>171</v>
      </c>
      <c r="I316" s="732"/>
      <c r="J316" s="733"/>
      <c r="K316" s="251" t="s">
        <v>169</v>
      </c>
    </row>
    <row r="317" spans="1:11" ht="13">
      <c r="A317" s="212"/>
      <c r="B317" s="765"/>
      <c r="C317" s="904"/>
      <c r="D317" s="904"/>
      <c r="E317" s="973"/>
      <c r="F317" s="970"/>
      <c r="G317" s="971"/>
      <c r="H317" s="970"/>
      <c r="I317" s="957"/>
      <c r="J317" s="971"/>
      <c r="K317" s="246"/>
    </row>
    <row r="318" spans="1:11">
      <c r="A318" s="782" t="s">
        <v>172</v>
      </c>
      <c r="B318" s="782"/>
      <c r="C318" s="782"/>
      <c r="D318" s="782"/>
      <c r="E318" s="782"/>
      <c r="F318" s="782"/>
      <c r="G318" s="782"/>
      <c r="H318" s="782"/>
      <c r="I318" s="782"/>
      <c r="J318" s="782"/>
      <c r="K318" s="782"/>
    </row>
    <row r="319" spans="1:11" ht="13">
      <c r="A319" s="211"/>
      <c r="B319" s="225"/>
      <c r="C319" s="225"/>
      <c r="D319" s="932" t="s">
        <v>99</v>
      </c>
      <c r="E319" s="932"/>
      <c r="F319" s="932" t="s">
        <v>173</v>
      </c>
      <c r="G319" s="932"/>
      <c r="H319" s="932"/>
      <c r="I319" s="226"/>
      <c r="J319" s="225"/>
      <c r="K319" s="48"/>
    </row>
    <row r="320" spans="1:11" ht="13">
      <c r="A320" s="212"/>
      <c r="B320" s="227"/>
      <c r="C320" s="227"/>
      <c r="D320" s="933" t="s">
        <v>48</v>
      </c>
      <c r="E320" s="933"/>
      <c r="F320" s="228"/>
      <c r="G320" s="936" t="s">
        <v>97</v>
      </c>
      <c r="H320" s="937"/>
      <c r="I320" s="937"/>
      <c r="J320" s="937"/>
      <c r="K320" s="938"/>
    </row>
    <row r="321" spans="1:11">
      <c r="A321" s="211"/>
      <c r="B321" s="895" t="s">
        <v>96</v>
      </c>
      <c r="C321" s="896"/>
      <c r="D321" s="896"/>
      <c r="E321" s="896"/>
      <c r="F321" s="897"/>
      <c r="G321" s="898" t="s">
        <v>127</v>
      </c>
      <c r="H321" s="899"/>
      <c r="I321" s="899"/>
      <c r="J321" s="934" t="s">
        <v>100</v>
      </c>
      <c r="K321" s="935"/>
    </row>
    <row r="322" spans="1:11" ht="13">
      <c r="A322" s="212"/>
      <c r="B322" s="900" t="s">
        <v>278</v>
      </c>
      <c r="C322" s="904"/>
      <c r="D322" s="904"/>
      <c r="E322" s="904"/>
      <c r="F322" s="901"/>
      <c r="G322" s="905"/>
      <c r="H322" s="906"/>
      <c r="I322" s="906"/>
      <c r="J322" s="245" t="s">
        <v>101</v>
      </c>
      <c r="K322" s="209" t="s">
        <v>102</v>
      </c>
    </row>
    <row r="323" spans="1:11">
      <c r="A323" s="211"/>
      <c r="B323" s="902" t="s">
        <v>98</v>
      </c>
      <c r="C323" s="903"/>
      <c r="D323" s="903"/>
      <c r="E323" s="903"/>
      <c r="F323" s="783"/>
      <c r="G323" s="907" t="s">
        <v>103</v>
      </c>
      <c r="H323" s="837"/>
      <c r="I323" s="783"/>
      <c r="J323" s="48"/>
      <c r="K323" s="48"/>
    </row>
    <row r="324" spans="1:11" ht="13">
      <c r="A324" s="212"/>
      <c r="B324" s="900" t="str">
        <f>B6</f>
        <v/>
      </c>
      <c r="C324" s="900"/>
      <c r="D324" s="900"/>
      <c r="E324" s="900"/>
      <c r="F324" s="901"/>
      <c r="G324" s="908"/>
      <c r="H324" s="906"/>
      <c r="I324" s="901"/>
      <c r="J324" s="50"/>
      <c r="K324" s="210"/>
    </row>
    <row r="325" spans="1:11">
      <c r="A325" s="898" t="s">
        <v>105</v>
      </c>
      <c r="B325" s="895" t="s">
        <v>106</v>
      </c>
      <c r="C325" s="911"/>
      <c r="D325" s="911"/>
      <c r="E325" s="912"/>
      <c r="F325" s="922" t="s">
        <v>121</v>
      </c>
      <c r="G325" s="923"/>
      <c r="H325" s="924"/>
      <c r="I325" s="918" t="s">
        <v>123</v>
      </c>
      <c r="J325" s="919"/>
      <c r="K325" s="219" t="s">
        <v>123</v>
      </c>
    </row>
    <row r="326" spans="1:11">
      <c r="A326" s="910"/>
      <c r="B326" s="913"/>
      <c r="C326" s="913"/>
      <c r="D326" s="913"/>
      <c r="E326" s="914"/>
      <c r="F326" s="915" t="s">
        <v>122</v>
      </c>
      <c r="G326" s="916"/>
      <c r="H326" s="917"/>
      <c r="I326" s="920" t="s">
        <v>124</v>
      </c>
      <c r="J326" s="921"/>
      <c r="K326" s="220" t="s">
        <v>126</v>
      </c>
    </row>
    <row r="327" spans="1:11">
      <c r="A327" s="230"/>
      <c r="B327" s="925" t="s">
        <v>104</v>
      </c>
      <c r="C327" s="926"/>
      <c r="D327" s="926"/>
      <c r="E327" s="927"/>
      <c r="F327" s="217" t="s">
        <v>112</v>
      </c>
      <c r="G327" s="218" t="s">
        <v>113</v>
      </c>
      <c r="H327" s="217" t="s">
        <v>114</v>
      </c>
      <c r="I327" s="928" t="s">
        <v>125</v>
      </c>
      <c r="J327" s="929"/>
      <c r="K327" s="213" t="s">
        <v>128</v>
      </c>
    </row>
    <row r="328" spans="1:11">
      <c r="A328" s="216" t="s">
        <v>107</v>
      </c>
      <c r="B328" s="870">
        <f t="shared" ref="B328:B333" si="4">B10</f>
        <v>0</v>
      </c>
      <c r="C328" s="892"/>
      <c r="D328" s="892"/>
      <c r="E328" s="892"/>
      <c r="F328" s="196">
        <f>F10+F74+F137+F201+F265</f>
        <v>0</v>
      </c>
      <c r="G328" s="196">
        <f>G10+G74+G137+G201+G265</f>
        <v>0</v>
      </c>
      <c r="H328" s="196">
        <f>H10+H74+H137+H201+H265</f>
        <v>0</v>
      </c>
      <c r="I328" s="874">
        <f>I10+I74+I137+I201+I265</f>
        <v>0</v>
      </c>
      <c r="J328" s="884"/>
      <c r="K328" s="243"/>
    </row>
    <row r="329" spans="1:11">
      <c r="A329" s="216" t="s">
        <v>108</v>
      </c>
      <c r="B329" s="870">
        <f t="shared" si="4"/>
        <v>0</v>
      </c>
      <c r="C329" s="892"/>
      <c r="D329" s="892"/>
      <c r="E329" s="892"/>
      <c r="F329" s="214">
        <f t="shared" ref="F329:H332" si="5">F11+F75+F138+F202+F266</f>
        <v>0</v>
      </c>
      <c r="G329" s="214">
        <f t="shared" si="5"/>
        <v>0</v>
      </c>
      <c r="H329" s="214">
        <f t="shared" si="5"/>
        <v>0</v>
      </c>
      <c r="I329" s="874">
        <f t="shared" ref="I329:I334" si="6">I11+I75+I138+I202+I266</f>
        <v>0</v>
      </c>
      <c r="J329" s="884"/>
      <c r="K329" s="215"/>
    </row>
    <row r="330" spans="1:11">
      <c r="A330" s="216" t="s">
        <v>109</v>
      </c>
      <c r="B330" s="889">
        <f t="shared" si="4"/>
        <v>0</v>
      </c>
      <c r="C330" s="892"/>
      <c r="D330" s="892"/>
      <c r="E330" s="892"/>
      <c r="F330" s="214">
        <f t="shared" si="5"/>
        <v>0</v>
      </c>
      <c r="G330" s="214">
        <f t="shared" si="5"/>
        <v>0</v>
      </c>
      <c r="H330" s="214">
        <f t="shared" si="5"/>
        <v>0</v>
      </c>
      <c r="I330" s="874">
        <f t="shared" si="6"/>
        <v>0</v>
      </c>
      <c r="J330" s="884"/>
      <c r="K330" s="215"/>
    </row>
    <row r="331" spans="1:11">
      <c r="A331" s="216" t="s">
        <v>110</v>
      </c>
      <c r="B331" s="889">
        <f t="shared" si="4"/>
        <v>0</v>
      </c>
      <c r="C331" s="892"/>
      <c r="D331" s="892"/>
      <c r="E331" s="892"/>
      <c r="F331" s="214">
        <f t="shared" si="5"/>
        <v>0</v>
      </c>
      <c r="G331" s="214">
        <f t="shared" si="5"/>
        <v>0</v>
      </c>
      <c r="H331" s="214">
        <f t="shared" si="5"/>
        <v>0</v>
      </c>
      <c r="I331" s="874">
        <f t="shared" si="6"/>
        <v>0</v>
      </c>
      <c r="J331" s="884"/>
      <c r="K331" s="215"/>
    </row>
    <row r="332" spans="1:11">
      <c r="A332" s="216" t="s">
        <v>111</v>
      </c>
      <c r="B332" s="870" t="str">
        <f t="shared" si="4"/>
        <v/>
      </c>
      <c r="C332" s="892"/>
      <c r="D332" s="892"/>
      <c r="E332" s="892"/>
      <c r="F332" s="214">
        <f t="shared" si="5"/>
        <v>0</v>
      </c>
      <c r="G332" s="214">
        <f t="shared" si="5"/>
        <v>0</v>
      </c>
      <c r="H332" s="214">
        <f t="shared" si="5"/>
        <v>0</v>
      </c>
      <c r="I332" s="874">
        <f t="shared" si="6"/>
        <v>0</v>
      </c>
      <c r="J332" s="884"/>
      <c r="K332" s="215"/>
    </row>
    <row r="333" spans="1:11">
      <c r="A333" s="216" t="s">
        <v>115</v>
      </c>
      <c r="B333" s="873" t="str">
        <f t="shared" si="4"/>
        <v/>
      </c>
      <c r="C333" s="873"/>
      <c r="D333" s="873"/>
      <c r="E333" s="870"/>
      <c r="F333" s="229">
        <f t="shared" ref="F333:H334" si="7">F15+F79+F142+F206+F270</f>
        <v>0</v>
      </c>
      <c r="G333" s="229">
        <f t="shared" si="7"/>
        <v>0</v>
      </c>
      <c r="H333" s="229">
        <f t="shared" si="7"/>
        <v>0</v>
      </c>
      <c r="I333" s="874">
        <f t="shared" si="6"/>
        <v>0</v>
      </c>
      <c r="J333" s="884"/>
      <c r="K333" s="215"/>
    </row>
    <row r="334" spans="1:11">
      <c r="A334" s="216" t="s">
        <v>116</v>
      </c>
      <c r="B334" s="891" t="s">
        <v>117</v>
      </c>
      <c r="C334" s="892"/>
      <c r="D334" s="892"/>
      <c r="E334" s="892"/>
      <c r="F334" s="223">
        <f t="shared" si="7"/>
        <v>0</v>
      </c>
      <c r="G334" s="223">
        <f t="shared" si="7"/>
        <v>0</v>
      </c>
      <c r="H334" s="223">
        <f t="shared" si="7"/>
        <v>0</v>
      </c>
      <c r="I334" s="885">
        <f t="shared" si="6"/>
        <v>0</v>
      </c>
      <c r="J334" s="886"/>
      <c r="K334" s="223"/>
    </row>
    <row r="335" spans="1:11">
      <c r="A335" s="232" t="s">
        <v>118</v>
      </c>
      <c r="B335" s="797" t="s">
        <v>119</v>
      </c>
      <c r="C335" s="723"/>
      <c r="D335" s="723"/>
      <c r="E335" s="723"/>
      <c r="F335" s="893"/>
      <c r="G335" s="824"/>
      <c r="H335" s="824"/>
      <c r="I335" s="221"/>
      <c r="J335" s="221"/>
      <c r="K335" s="222"/>
    </row>
    <row r="336" spans="1:11">
      <c r="A336" s="216" t="s">
        <v>107</v>
      </c>
      <c r="B336" s="797" t="str">
        <f t="shared" ref="B336:B341" si="8">B18</f>
        <v>Professional/Technical (PAT)</v>
      </c>
      <c r="C336" s="723"/>
      <c r="D336" s="723"/>
      <c r="E336" s="723"/>
      <c r="F336" s="229">
        <f t="shared" ref="F336:H337" si="9">F18+F82+F145+F209+F273</f>
        <v>0</v>
      </c>
      <c r="G336" s="229">
        <f t="shared" si="9"/>
        <v>0</v>
      </c>
      <c r="H336" s="229">
        <f t="shared" si="9"/>
        <v>0</v>
      </c>
      <c r="I336" s="874">
        <f t="shared" ref="I336:I344" si="10">I18+I82+I145+I209+I273</f>
        <v>0</v>
      </c>
      <c r="J336" s="884"/>
      <c r="K336" s="215"/>
    </row>
    <row r="337" spans="1:11">
      <c r="A337" s="216" t="s">
        <v>108</v>
      </c>
      <c r="B337" s="888" t="str">
        <f t="shared" si="8"/>
        <v>Graduate Students</v>
      </c>
      <c r="C337" s="723"/>
      <c r="D337" s="723"/>
      <c r="E337" s="723"/>
      <c r="F337" s="229">
        <f t="shared" si="9"/>
        <v>0</v>
      </c>
      <c r="G337" s="229">
        <f t="shared" si="9"/>
        <v>0</v>
      </c>
      <c r="H337" s="229">
        <f t="shared" si="9"/>
        <v>0</v>
      </c>
      <c r="I337" s="874">
        <f t="shared" si="10"/>
        <v>0</v>
      </c>
      <c r="J337" s="884"/>
      <c r="K337" s="215"/>
    </row>
    <row r="338" spans="1:11">
      <c r="A338" s="216" t="s">
        <v>109</v>
      </c>
      <c r="B338" s="797" t="str">
        <f t="shared" si="8"/>
        <v>Undergraduate Students</v>
      </c>
      <c r="C338" s="723"/>
      <c r="D338" s="723"/>
      <c r="E338" s="723"/>
      <c r="F338" s="723"/>
      <c r="G338" s="723"/>
      <c r="H338" s="723"/>
      <c r="I338" s="874">
        <f t="shared" si="10"/>
        <v>0</v>
      </c>
      <c r="J338" s="884"/>
      <c r="K338" s="215"/>
    </row>
    <row r="339" spans="1:11">
      <c r="A339" s="216" t="s">
        <v>110</v>
      </c>
      <c r="B339" s="888" t="e">
        <f t="shared" si="8"/>
        <v>#REF!</v>
      </c>
      <c r="C339" s="723"/>
      <c r="D339" s="723"/>
      <c r="E339" s="723"/>
      <c r="F339" s="723"/>
      <c r="G339" s="723"/>
      <c r="H339" s="723"/>
      <c r="I339" s="874">
        <f t="shared" si="10"/>
        <v>0</v>
      </c>
      <c r="J339" s="884"/>
      <c r="K339" s="215"/>
    </row>
    <row r="340" spans="1:11">
      <c r="A340" s="216" t="s">
        <v>111</v>
      </c>
      <c r="B340" s="888" t="str">
        <f t="shared" si="8"/>
        <v/>
      </c>
      <c r="C340" s="723"/>
      <c r="D340" s="723"/>
      <c r="E340" s="723"/>
      <c r="F340" s="723"/>
      <c r="G340" s="723"/>
      <c r="H340" s="723"/>
      <c r="I340" s="874">
        <f t="shared" si="10"/>
        <v>0</v>
      </c>
      <c r="J340" s="884"/>
      <c r="K340" s="215"/>
    </row>
    <row r="341" spans="1:11">
      <c r="A341" s="216" t="s">
        <v>115</v>
      </c>
      <c r="B341" s="877" t="str">
        <f t="shared" si="8"/>
        <v xml:space="preserve">( ) Other </v>
      </c>
      <c r="C341" s="824"/>
      <c r="D341" s="824"/>
      <c r="E341" s="824"/>
      <c r="F341" s="824"/>
      <c r="G341" s="824"/>
      <c r="H341" s="797"/>
      <c r="I341" s="874">
        <f t="shared" si="10"/>
        <v>0</v>
      </c>
      <c r="J341" s="884"/>
      <c r="K341" s="215"/>
    </row>
    <row r="342" spans="1:11">
      <c r="A342" s="253"/>
      <c r="B342" s="877" t="s">
        <v>120</v>
      </c>
      <c r="C342" s="824"/>
      <c r="D342" s="824"/>
      <c r="E342" s="824"/>
      <c r="F342" s="824"/>
      <c r="G342" s="824"/>
      <c r="H342" s="797"/>
      <c r="I342" s="866">
        <f t="shared" si="10"/>
        <v>0</v>
      </c>
      <c r="J342" s="797"/>
      <c r="K342" s="223"/>
    </row>
    <row r="343" spans="1:11">
      <c r="A343" s="231" t="s">
        <v>129</v>
      </c>
      <c r="B343" s="867" t="s">
        <v>130</v>
      </c>
      <c r="C343" s="867"/>
      <c r="D343" s="867"/>
      <c r="E343" s="867"/>
      <c r="F343" s="867"/>
      <c r="G343" s="867"/>
      <c r="H343" s="868"/>
      <c r="I343" s="869">
        <f t="shared" si="10"/>
        <v>0</v>
      </c>
      <c r="J343" s="870"/>
      <c r="K343" s="249"/>
    </row>
    <row r="344" spans="1:11">
      <c r="A344" s="232"/>
      <c r="B344" s="845" t="s">
        <v>131</v>
      </c>
      <c r="C344" s="824"/>
      <c r="D344" s="824"/>
      <c r="E344" s="824"/>
      <c r="F344" s="824"/>
      <c r="G344" s="824"/>
      <c r="H344" s="797"/>
      <c r="I344" s="866">
        <f t="shared" si="10"/>
        <v>0</v>
      </c>
      <c r="J344" s="871"/>
      <c r="K344" s="250"/>
    </row>
    <row r="345" spans="1:11">
      <c r="A345" s="247" t="s">
        <v>132</v>
      </c>
      <c r="B345" s="883" t="s">
        <v>133</v>
      </c>
      <c r="C345" s="837"/>
      <c r="D345" s="837"/>
      <c r="E345" s="837"/>
      <c r="F345" s="837"/>
      <c r="G345" s="837"/>
      <c r="H345" s="783"/>
      <c r="I345" s="949"/>
      <c r="J345" s="950"/>
      <c r="K345" s="206"/>
    </row>
    <row r="346" spans="1:11">
      <c r="A346" s="230"/>
      <c r="B346" s="946" t="str">
        <f>B28</f>
        <v/>
      </c>
      <c r="C346" s="718"/>
      <c r="D346" s="414">
        <f>D28+D92+D155+D219+D283</f>
        <v>0</v>
      </c>
      <c r="E346" s="19"/>
      <c r="F346" s="19"/>
      <c r="G346" s="19"/>
      <c r="H346" s="40"/>
      <c r="I346" s="951"/>
      <c r="J346" s="879"/>
      <c r="K346" s="61"/>
    </row>
    <row r="347" spans="1:11">
      <c r="A347" s="230"/>
      <c r="B347" s="947" t="str">
        <f>B29</f>
        <v/>
      </c>
      <c r="C347" s="718"/>
      <c r="D347" s="414">
        <f>D29+D93+D156+D220+D284</f>
        <v>0</v>
      </c>
      <c r="E347" s="19"/>
      <c r="F347" s="19"/>
      <c r="G347" s="19"/>
      <c r="H347" s="40"/>
      <c r="I347" s="951"/>
      <c r="J347" s="879"/>
      <c r="K347" s="61"/>
    </row>
    <row r="348" spans="1:11">
      <c r="A348" s="230"/>
      <c r="B348" s="948" t="str">
        <f>B30</f>
        <v/>
      </c>
      <c r="C348" s="948"/>
      <c r="D348" s="414">
        <f>D30+D94+D157+D221+D285</f>
        <v>0</v>
      </c>
      <c r="E348" s="107"/>
      <c r="F348" s="107"/>
      <c r="G348" s="107"/>
      <c r="H348" s="98"/>
      <c r="I348" s="952"/>
      <c r="J348" s="953"/>
      <c r="K348" s="224"/>
    </row>
    <row r="349" spans="1:11">
      <c r="A349" s="230"/>
      <c r="B349" s="948" t="str">
        <f>B31</f>
        <v/>
      </c>
      <c r="C349" s="718"/>
      <c r="D349" s="414">
        <f>D31+D95+D158+D222+D286</f>
        <v>0</v>
      </c>
      <c r="E349" s="19"/>
      <c r="F349" s="19"/>
      <c r="G349" s="19"/>
      <c r="H349" s="40"/>
      <c r="I349" s="878"/>
      <c r="J349" s="879"/>
      <c r="K349" s="205"/>
    </row>
    <row r="350" spans="1:11">
      <c r="A350" s="212"/>
      <c r="B350" s="880" t="s">
        <v>134</v>
      </c>
      <c r="C350" s="881"/>
      <c r="D350" s="881"/>
      <c r="E350" s="881"/>
      <c r="F350" s="881"/>
      <c r="G350" s="881"/>
      <c r="H350" s="882"/>
      <c r="I350" s="874">
        <f>I32+I96+I159+I223+I287</f>
        <v>0</v>
      </c>
      <c r="J350" s="797"/>
      <c r="K350" s="215"/>
    </row>
    <row r="351" spans="1:11">
      <c r="A351" s="230" t="s">
        <v>135</v>
      </c>
      <c r="B351" s="107" t="s">
        <v>32</v>
      </c>
      <c r="C351" s="939" t="s">
        <v>136</v>
      </c>
      <c r="D351" s="939"/>
      <c r="E351" s="939"/>
      <c r="F351" s="939"/>
      <c r="G351" s="939"/>
      <c r="H351" s="940"/>
      <c r="I351" s="875">
        <f>I33+I97+I160+I224+I288</f>
        <v>0</v>
      </c>
      <c r="J351" s="876"/>
      <c r="K351" s="215"/>
    </row>
    <row r="352" spans="1:11">
      <c r="A352" s="230"/>
      <c r="B352" s="235"/>
      <c r="C352" s="872" t="s">
        <v>137</v>
      </c>
      <c r="D352" s="873"/>
      <c r="E352" s="873"/>
      <c r="F352" s="873"/>
      <c r="G352" s="873"/>
      <c r="H352" s="870"/>
      <c r="I352" s="874">
        <f>I34+I98+I161+I225+I289</f>
        <v>0</v>
      </c>
      <c r="J352" s="797"/>
      <c r="K352" s="229"/>
    </row>
    <row r="353" spans="1:11">
      <c r="A353" s="230"/>
      <c r="B353" s="233"/>
      <c r="C353" s="234"/>
      <c r="D353" s="225"/>
      <c r="E353" s="225"/>
      <c r="F353" s="225"/>
      <c r="G353" s="225"/>
      <c r="H353" s="48"/>
      <c r="I353" s="945"/>
      <c r="J353" s="837"/>
      <c r="K353" s="53"/>
    </row>
    <row r="354" spans="1:11">
      <c r="A354" s="248"/>
      <c r="B354" s="97"/>
      <c r="C354" s="97"/>
      <c r="D354" s="97"/>
      <c r="E354" s="97"/>
      <c r="F354" s="97"/>
      <c r="G354" s="97"/>
      <c r="H354" s="99"/>
      <c r="I354" s="941"/>
      <c r="J354" s="941"/>
      <c r="K354" s="224"/>
    </row>
    <row r="355" spans="1:11">
      <c r="A355" s="108" t="s">
        <v>138</v>
      </c>
      <c r="B355" s="942" t="s">
        <v>14</v>
      </c>
      <c r="C355" s="942"/>
      <c r="D355" s="942"/>
      <c r="E355" s="942"/>
      <c r="F355" s="942"/>
      <c r="G355" s="942"/>
      <c r="H355" s="943"/>
      <c r="I355" s="941"/>
      <c r="J355" s="941"/>
      <c r="K355" s="224"/>
    </row>
    <row r="356" spans="1:11">
      <c r="A356" s="230"/>
      <c r="B356" s="107" t="s">
        <v>139</v>
      </c>
      <c r="C356" s="944">
        <f>C38+C102+C165+C219+C293</f>
        <v>0</v>
      </c>
      <c r="D356" s="944"/>
      <c r="E356" s="237"/>
      <c r="F356" s="237"/>
      <c r="G356" s="237"/>
      <c r="H356" s="238"/>
      <c r="I356" s="878"/>
      <c r="J356" s="931"/>
      <c r="K356" s="205"/>
    </row>
    <row r="357" spans="1:11">
      <c r="A357" s="230"/>
      <c r="B357" s="107" t="s">
        <v>140</v>
      </c>
      <c r="C357" s="930">
        <f>C39+C103+C166+C220+C294</f>
        <v>0</v>
      </c>
      <c r="D357" s="930"/>
      <c r="E357" s="237"/>
      <c r="F357" s="237"/>
      <c r="G357" s="237"/>
      <c r="H357" s="238"/>
      <c r="I357" s="878"/>
      <c r="J357" s="931"/>
      <c r="K357" s="205"/>
    </row>
    <row r="358" spans="1:11">
      <c r="A358" s="230"/>
      <c r="B358" s="107" t="s">
        <v>141</v>
      </c>
      <c r="C358" s="930">
        <f>C40+C104+C167+C221+C295</f>
        <v>0</v>
      </c>
      <c r="D358" s="930"/>
      <c r="E358" s="237"/>
      <c r="F358" s="237"/>
      <c r="G358" s="237"/>
      <c r="H358" s="238"/>
      <c r="I358" s="878"/>
      <c r="J358" s="931"/>
      <c r="K358" s="205"/>
    </row>
    <row r="359" spans="1:11">
      <c r="A359" s="212"/>
      <c r="B359" s="97" t="s">
        <v>142</v>
      </c>
      <c r="C359" s="930">
        <f>C41+C105+C168+C222+C296</f>
        <v>0</v>
      </c>
      <c r="D359" s="930"/>
      <c r="E359" s="239"/>
      <c r="F359" s="239"/>
      <c r="G359" s="239"/>
      <c r="H359" s="240"/>
      <c r="I359" s="958"/>
      <c r="J359" s="959"/>
      <c r="K359" s="241"/>
    </row>
    <row r="360" spans="1:11">
      <c r="A360" s="232"/>
      <c r="B360" s="956" t="s">
        <v>143</v>
      </c>
      <c r="C360" s="873"/>
      <c r="D360" s="242">
        <v>0</v>
      </c>
      <c r="E360" s="957" t="s">
        <v>144</v>
      </c>
      <c r="F360" s="873"/>
      <c r="G360" s="873"/>
      <c r="H360" s="870"/>
      <c r="I360" s="866">
        <f>I42+I106+I169+I233+I297</f>
        <v>0</v>
      </c>
      <c r="J360" s="871"/>
      <c r="K360" s="236"/>
    </row>
    <row r="361" spans="1:11">
      <c r="A361" s="14" t="s">
        <v>145</v>
      </c>
      <c r="B361" s="942" t="s">
        <v>15</v>
      </c>
      <c r="C361" s="942"/>
      <c r="D361" s="942"/>
      <c r="E361" s="942"/>
      <c r="F361" s="942"/>
      <c r="G361" s="942"/>
      <c r="H361" s="942"/>
      <c r="I361" s="954"/>
      <c r="J361" s="955"/>
      <c r="K361" s="222"/>
    </row>
    <row r="362" spans="1:11">
      <c r="A362" s="252" t="s">
        <v>107</v>
      </c>
      <c r="B362" s="845" t="s">
        <v>146</v>
      </c>
      <c r="C362" s="824"/>
      <c r="D362" s="824"/>
      <c r="E362" s="824"/>
      <c r="F362" s="824"/>
      <c r="G362" s="824"/>
      <c r="H362" s="797"/>
      <c r="I362" s="874">
        <f t="shared" ref="I362:I369" si="11">I44+I108+I171+I235+I299</f>
        <v>0</v>
      </c>
      <c r="J362" s="884"/>
      <c r="K362" s="215"/>
    </row>
    <row r="363" spans="1:11">
      <c r="A363" s="252" t="s">
        <v>108</v>
      </c>
      <c r="B363" s="845" t="s">
        <v>147</v>
      </c>
      <c r="C363" s="824"/>
      <c r="D363" s="824"/>
      <c r="E363" s="824"/>
      <c r="F363" s="824"/>
      <c r="G363" s="824"/>
      <c r="H363" s="797"/>
      <c r="I363" s="874">
        <f t="shared" si="11"/>
        <v>0</v>
      </c>
      <c r="J363" s="884"/>
      <c r="K363" s="215"/>
    </row>
    <row r="364" spans="1:11">
      <c r="A364" s="252" t="s">
        <v>109</v>
      </c>
      <c r="B364" s="845" t="s">
        <v>148</v>
      </c>
      <c r="C364" s="824"/>
      <c r="D364" s="824"/>
      <c r="E364" s="824"/>
      <c r="F364" s="824"/>
      <c r="G364" s="824"/>
      <c r="H364" s="797"/>
      <c r="I364" s="874">
        <f t="shared" si="11"/>
        <v>0</v>
      </c>
      <c r="J364" s="884"/>
      <c r="K364" s="215"/>
    </row>
    <row r="365" spans="1:11">
      <c r="A365" s="252" t="s">
        <v>110</v>
      </c>
      <c r="B365" s="845" t="s">
        <v>149</v>
      </c>
      <c r="C365" s="824"/>
      <c r="D365" s="824"/>
      <c r="E365" s="824"/>
      <c r="F365" s="824"/>
      <c r="G365" s="824"/>
      <c r="H365" s="797"/>
      <c r="I365" s="874">
        <f t="shared" si="11"/>
        <v>0</v>
      </c>
      <c r="J365" s="884"/>
      <c r="K365" s="215"/>
    </row>
    <row r="366" spans="1:11">
      <c r="A366" s="252" t="s">
        <v>111</v>
      </c>
      <c r="B366" s="845" t="s">
        <v>150</v>
      </c>
      <c r="C366" s="824"/>
      <c r="D366" s="824"/>
      <c r="E366" s="824"/>
      <c r="F366" s="824"/>
      <c r="G366" s="824"/>
      <c r="H366" s="797"/>
      <c r="I366" s="874">
        <f t="shared" si="11"/>
        <v>0</v>
      </c>
      <c r="J366" s="884"/>
      <c r="K366" s="215"/>
    </row>
    <row r="367" spans="1:11">
      <c r="A367" s="252" t="s">
        <v>115</v>
      </c>
      <c r="B367" s="845" t="s">
        <v>151</v>
      </c>
      <c r="C367" s="824"/>
      <c r="D367" s="824"/>
      <c r="E367" s="824"/>
      <c r="F367" s="824"/>
      <c r="G367" s="824"/>
      <c r="H367" s="797"/>
      <c r="I367" s="874">
        <f t="shared" si="11"/>
        <v>0</v>
      </c>
      <c r="J367" s="884"/>
      <c r="K367" s="215"/>
    </row>
    <row r="368" spans="1:11">
      <c r="A368" s="232"/>
      <c r="B368" s="963" t="s">
        <v>51</v>
      </c>
      <c r="C368" s="964"/>
      <c r="D368" s="964"/>
      <c r="E368" s="964"/>
      <c r="F368" s="964"/>
      <c r="G368" s="964"/>
      <c r="H368" s="965"/>
      <c r="I368" s="869">
        <f t="shared" si="11"/>
        <v>0</v>
      </c>
      <c r="J368" s="960"/>
      <c r="K368" s="243"/>
    </row>
    <row r="369" spans="1:11">
      <c r="A369" s="186" t="s">
        <v>152</v>
      </c>
      <c r="B369" s="867" t="s">
        <v>153</v>
      </c>
      <c r="C369" s="873"/>
      <c r="D369" s="873"/>
      <c r="E369" s="873"/>
      <c r="F369" s="873"/>
      <c r="G369" s="873"/>
      <c r="H369" s="870"/>
      <c r="I369" s="869">
        <f t="shared" si="11"/>
        <v>0</v>
      </c>
      <c r="J369" s="960"/>
      <c r="K369" s="243"/>
    </row>
    <row r="370" spans="1:11">
      <c r="A370" s="11" t="s">
        <v>154</v>
      </c>
      <c r="B370" s="966" t="s">
        <v>155</v>
      </c>
      <c r="C370" s="966"/>
      <c r="D370" s="966"/>
      <c r="E370" s="966"/>
      <c r="F370" s="966"/>
      <c r="G370" s="966"/>
      <c r="H370" s="967"/>
      <c r="I370" s="961"/>
      <c r="J370" s="962"/>
      <c r="K370" s="92"/>
    </row>
    <row r="371" spans="1:11">
      <c r="A371" s="230"/>
      <c r="B371" s="968"/>
      <c r="C371" s="718"/>
      <c r="D371" s="718"/>
      <c r="E371" s="718"/>
      <c r="F371" s="718"/>
      <c r="G371" s="718"/>
      <c r="H371" s="737"/>
      <c r="I371" s="878"/>
      <c r="J371" s="931"/>
      <c r="K371" s="205"/>
    </row>
    <row r="372" spans="1:11">
      <c r="A372" s="230"/>
      <c r="B372" s="968" t="s">
        <v>156</v>
      </c>
      <c r="C372" s="718"/>
      <c r="D372" s="718"/>
      <c r="E372" s="718"/>
      <c r="F372" s="718"/>
      <c r="G372" s="718"/>
      <c r="H372" s="737"/>
      <c r="I372" s="874">
        <f>I54+I118+I181+I245+I309</f>
        <v>0</v>
      </c>
      <c r="J372" s="884"/>
      <c r="K372" s="215"/>
    </row>
    <row r="373" spans="1:11">
      <c r="A373" s="232" t="s">
        <v>157</v>
      </c>
      <c r="B373" s="868" t="s">
        <v>158</v>
      </c>
      <c r="C373" s="892"/>
      <c r="D373" s="892"/>
      <c r="E373" s="892"/>
      <c r="F373" s="892"/>
      <c r="G373" s="892"/>
      <c r="H373" s="892"/>
      <c r="I373" s="886">
        <f>I55+I119+I182+I246+I310</f>
        <v>0</v>
      </c>
      <c r="J373" s="886"/>
      <c r="K373" s="215"/>
    </row>
    <row r="374" spans="1:11">
      <c r="A374" s="232" t="s">
        <v>159</v>
      </c>
      <c r="B374" s="758" t="s">
        <v>160</v>
      </c>
      <c r="C374" s="824"/>
      <c r="D374" s="824"/>
      <c r="E374" s="824"/>
      <c r="F374" s="824"/>
      <c r="G374" s="824"/>
      <c r="H374" s="797"/>
      <c r="I374" s="866">
        <f>I56+I120+I183+I247+I311</f>
        <v>0</v>
      </c>
      <c r="J374" s="871"/>
      <c r="K374" s="223"/>
    </row>
    <row r="375" spans="1:11">
      <c r="A375" s="232" t="s">
        <v>161</v>
      </c>
      <c r="B375" s="978" t="s">
        <v>162</v>
      </c>
      <c r="C375" s="824"/>
      <c r="D375" s="824"/>
      <c r="E375" s="824"/>
      <c r="F375" s="824"/>
      <c r="G375" s="824"/>
      <c r="H375" s="797"/>
      <c r="I375" s="866">
        <f>I57+I121+I184+I248+I312</f>
        <v>0</v>
      </c>
      <c r="J375" s="871"/>
      <c r="K375" s="223"/>
    </row>
    <row r="376" spans="1:11">
      <c r="A376" s="230" t="s">
        <v>163</v>
      </c>
      <c r="B376" s="969" t="s">
        <v>164</v>
      </c>
      <c r="C376" s="966"/>
      <c r="D376" s="244"/>
      <c r="E376" s="975" t="s">
        <v>165</v>
      </c>
      <c r="F376" s="872"/>
      <c r="G376" s="872"/>
      <c r="H376" s="873"/>
      <c r="I376" s="872"/>
      <c r="J376" s="873"/>
      <c r="K376" s="870"/>
    </row>
    <row r="377" spans="1:11">
      <c r="A377" s="211"/>
      <c r="B377" s="979" t="s">
        <v>166</v>
      </c>
      <c r="C377" s="966"/>
      <c r="D377" s="966"/>
      <c r="E377" s="967"/>
      <c r="F377" s="974" t="s">
        <v>97</v>
      </c>
      <c r="G377" s="976"/>
      <c r="H377" s="976"/>
      <c r="I377" s="976"/>
      <c r="J377" s="976"/>
      <c r="K377" s="977"/>
    </row>
    <row r="378" spans="1:11">
      <c r="A378" s="212"/>
      <c r="B378" s="972" t="str">
        <f>B6</f>
        <v/>
      </c>
      <c r="C378" s="904"/>
      <c r="D378" s="904"/>
      <c r="E378" s="973"/>
      <c r="F378" s="974" t="s">
        <v>168</v>
      </c>
      <c r="G378" s="732"/>
      <c r="H378" s="732"/>
      <c r="I378" s="732"/>
      <c r="J378" s="732"/>
      <c r="K378" s="733"/>
    </row>
    <row r="379" spans="1:11">
      <c r="A379" s="211"/>
      <c r="B379" s="969" t="s">
        <v>167</v>
      </c>
      <c r="C379" s="966"/>
      <c r="D379" s="966"/>
      <c r="E379" s="967"/>
      <c r="F379" s="823" t="s">
        <v>170</v>
      </c>
      <c r="G379" s="733"/>
      <c r="H379" s="823" t="s">
        <v>171</v>
      </c>
      <c r="I379" s="732"/>
      <c r="J379" s="733"/>
      <c r="K379" s="251" t="s">
        <v>169</v>
      </c>
    </row>
    <row r="380" spans="1:11" ht="13">
      <c r="A380" s="212"/>
      <c r="B380" s="765"/>
      <c r="C380" s="904"/>
      <c r="D380" s="904"/>
      <c r="E380" s="973"/>
      <c r="F380" s="970"/>
      <c r="G380" s="971"/>
      <c r="H380" s="970"/>
      <c r="I380" s="957"/>
      <c r="J380" s="971"/>
      <c r="K380" s="246"/>
    </row>
    <row r="381" spans="1:11">
      <c r="A381" s="782" t="s">
        <v>172</v>
      </c>
      <c r="B381" s="782"/>
      <c r="C381" s="782"/>
      <c r="D381" s="782"/>
      <c r="E381" s="782"/>
      <c r="F381" s="782"/>
      <c r="G381" s="782"/>
      <c r="H381" s="782"/>
      <c r="I381" s="782"/>
      <c r="J381" s="782"/>
      <c r="K381" s="782"/>
    </row>
  </sheetData>
  <mergeCells count="781">
    <mergeCell ref="B377:E377"/>
    <mergeCell ref="F377:K377"/>
    <mergeCell ref="B378:E378"/>
    <mergeCell ref="F378:K378"/>
    <mergeCell ref="A381:K381"/>
    <mergeCell ref="B379:E379"/>
    <mergeCell ref="F379:G379"/>
    <mergeCell ref="H379:J379"/>
    <mergeCell ref="B380:E380"/>
    <mergeCell ref="F380:G380"/>
    <mergeCell ref="H380:J380"/>
    <mergeCell ref="B372:H372"/>
    <mergeCell ref="I372:J372"/>
    <mergeCell ref="B373:H373"/>
    <mergeCell ref="I373:J373"/>
    <mergeCell ref="B374:H374"/>
    <mergeCell ref="I374:J374"/>
    <mergeCell ref="B375:H375"/>
    <mergeCell ref="I375:J375"/>
    <mergeCell ref="B376:C376"/>
    <mergeCell ref="E376:H376"/>
    <mergeCell ref="I376:K376"/>
    <mergeCell ref="B367:H367"/>
    <mergeCell ref="I367:J367"/>
    <mergeCell ref="B368:H368"/>
    <mergeCell ref="I368:J368"/>
    <mergeCell ref="B369:H369"/>
    <mergeCell ref="I369:J369"/>
    <mergeCell ref="B370:H370"/>
    <mergeCell ref="I370:J370"/>
    <mergeCell ref="B371:H371"/>
    <mergeCell ref="I371:J371"/>
    <mergeCell ref="B362:H362"/>
    <mergeCell ref="I362:J362"/>
    <mergeCell ref="B363:H363"/>
    <mergeCell ref="I363:J363"/>
    <mergeCell ref="B364:H364"/>
    <mergeCell ref="I364:J364"/>
    <mergeCell ref="B365:H365"/>
    <mergeCell ref="I365:J365"/>
    <mergeCell ref="B366:H366"/>
    <mergeCell ref="I366:J366"/>
    <mergeCell ref="C358:D358"/>
    <mergeCell ref="I358:J358"/>
    <mergeCell ref="C359:D359"/>
    <mergeCell ref="I359:J359"/>
    <mergeCell ref="B360:C360"/>
    <mergeCell ref="E360:H360"/>
    <mergeCell ref="I360:J360"/>
    <mergeCell ref="B361:H361"/>
    <mergeCell ref="I361:J361"/>
    <mergeCell ref="C352:H352"/>
    <mergeCell ref="I352:J352"/>
    <mergeCell ref="I353:J353"/>
    <mergeCell ref="I354:J354"/>
    <mergeCell ref="B355:H355"/>
    <mergeCell ref="I355:J355"/>
    <mergeCell ref="C356:D356"/>
    <mergeCell ref="I356:J356"/>
    <mergeCell ref="C357:D357"/>
    <mergeCell ref="I357:J357"/>
    <mergeCell ref="B347:C347"/>
    <mergeCell ref="I347:J347"/>
    <mergeCell ref="B348:C348"/>
    <mergeCell ref="I348:J348"/>
    <mergeCell ref="B349:C349"/>
    <mergeCell ref="I349:J349"/>
    <mergeCell ref="B350:H350"/>
    <mergeCell ref="I350:J350"/>
    <mergeCell ref="C351:H351"/>
    <mergeCell ref="I351:J351"/>
    <mergeCell ref="B342:H342"/>
    <mergeCell ref="I342:J342"/>
    <mergeCell ref="B343:H343"/>
    <mergeCell ref="I343:J343"/>
    <mergeCell ref="B344:H344"/>
    <mergeCell ref="I344:J344"/>
    <mergeCell ref="B345:H345"/>
    <mergeCell ref="I345:J345"/>
    <mergeCell ref="B346:C346"/>
    <mergeCell ref="I346:J346"/>
    <mergeCell ref="B337:E337"/>
    <mergeCell ref="I337:J337"/>
    <mergeCell ref="B338:H338"/>
    <mergeCell ref="I338:J338"/>
    <mergeCell ref="B339:H339"/>
    <mergeCell ref="I339:J339"/>
    <mergeCell ref="B340:H340"/>
    <mergeCell ref="I340:J340"/>
    <mergeCell ref="B341:H341"/>
    <mergeCell ref="I341:J341"/>
    <mergeCell ref="B332:E332"/>
    <mergeCell ref="I332:J332"/>
    <mergeCell ref="B333:E333"/>
    <mergeCell ref="I333:J333"/>
    <mergeCell ref="B334:E334"/>
    <mergeCell ref="I334:J334"/>
    <mergeCell ref="B335:E335"/>
    <mergeCell ref="F335:H335"/>
    <mergeCell ref="B336:E336"/>
    <mergeCell ref="I336:J336"/>
    <mergeCell ref="B327:E327"/>
    <mergeCell ref="I327:J327"/>
    <mergeCell ref="B328:E328"/>
    <mergeCell ref="I328:J328"/>
    <mergeCell ref="B329:E329"/>
    <mergeCell ref="I329:J329"/>
    <mergeCell ref="B330:E330"/>
    <mergeCell ref="I330:J330"/>
    <mergeCell ref="B331:E331"/>
    <mergeCell ref="I331:J331"/>
    <mergeCell ref="B323:F323"/>
    <mergeCell ref="G323:I323"/>
    <mergeCell ref="B324:F324"/>
    <mergeCell ref="G324:I324"/>
    <mergeCell ref="A325:A326"/>
    <mergeCell ref="B325:E326"/>
    <mergeCell ref="F325:H325"/>
    <mergeCell ref="I325:J325"/>
    <mergeCell ref="F326:H326"/>
    <mergeCell ref="I326:J326"/>
    <mergeCell ref="A318:K318"/>
    <mergeCell ref="D320:E320"/>
    <mergeCell ref="G320:K320"/>
    <mergeCell ref="B321:F321"/>
    <mergeCell ref="G321:I321"/>
    <mergeCell ref="J321:K321"/>
    <mergeCell ref="D319:E319"/>
    <mergeCell ref="F319:H319"/>
    <mergeCell ref="B322:F322"/>
    <mergeCell ref="G322:I322"/>
    <mergeCell ref="B314:E314"/>
    <mergeCell ref="F314:K314"/>
    <mergeCell ref="B315:E315"/>
    <mergeCell ref="F315:K315"/>
    <mergeCell ref="B316:E316"/>
    <mergeCell ref="F316:G316"/>
    <mergeCell ref="H316:J316"/>
    <mergeCell ref="B317:E317"/>
    <mergeCell ref="F317:G317"/>
    <mergeCell ref="H317:J317"/>
    <mergeCell ref="B309:H309"/>
    <mergeCell ref="I309:J309"/>
    <mergeCell ref="B310:H310"/>
    <mergeCell ref="I310:J310"/>
    <mergeCell ref="B311:H311"/>
    <mergeCell ref="I311:J311"/>
    <mergeCell ref="B312:H312"/>
    <mergeCell ref="I312:J312"/>
    <mergeCell ref="B313:C313"/>
    <mergeCell ref="E313:H313"/>
    <mergeCell ref="I313:K313"/>
    <mergeCell ref="B304:H304"/>
    <mergeCell ref="I304:J304"/>
    <mergeCell ref="B305:H305"/>
    <mergeCell ref="I305:J305"/>
    <mergeCell ref="B306:H306"/>
    <mergeCell ref="I306:J306"/>
    <mergeCell ref="B307:H307"/>
    <mergeCell ref="I307:J307"/>
    <mergeCell ref="B308:H308"/>
    <mergeCell ref="I308:J308"/>
    <mergeCell ref="B299:H299"/>
    <mergeCell ref="I299:J299"/>
    <mergeCell ref="B300:H300"/>
    <mergeCell ref="I300:J300"/>
    <mergeCell ref="B301:H301"/>
    <mergeCell ref="I301:J301"/>
    <mergeCell ref="B302:H302"/>
    <mergeCell ref="I302:J302"/>
    <mergeCell ref="B303:H303"/>
    <mergeCell ref="I303:J303"/>
    <mergeCell ref="C295:D295"/>
    <mergeCell ref="I295:J295"/>
    <mergeCell ref="C296:D296"/>
    <mergeCell ref="I296:J296"/>
    <mergeCell ref="B297:C297"/>
    <mergeCell ref="E297:H297"/>
    <mergeCell ref="I297:J297"/>
    <mergeCell ref="B298:H298"/>
    <mergeCell ref="I298:J298"/>
    <mergeCell ref="C289:H289"/>
    <mergeCell ref="I289:J289"/>
    <mergeCell ref="I290:J290"/>
    <mergeCell ref="I291:J291"/>
    <mergeCell ref="B292:H292"/>
    <mergeCell ref="I292:J292"/>
    <mergeCell ref="C293:D293"/>
    <mergeCell ref="I293:J293"/>
    <mergeCell ref="C294:D294"/>
    <mergeCell ref="I294:J294"/>
    <mergeCell ref="B284:C284"/>
    <mergeCell ref="I284:J284"/>
    <mergeCell ref="B285:C285"/>
    <mergeCell ref="I285:J285"/>
    <mergeCell ref="B286:C286"/>
    <mergeCell ref="I286:J286"/>
    <mergeCell ref="B287:H287"/>
    <mergeCell ref="I287:J287"/>
    <mergeCell ref="C288:H288"/>
    <mergeCell ref="I288:J288"/>
    <mergeCell ref="B279:H279"/>
    <mergeCell ref="I279:J279"/>
    <mergeCell ref="B280:H280"/>
    <mergeCell ref="I280:J280"/>
    <mergeCell ref="B281:H281"/>
    <mergeCell ref="I281:J281"/>
    <mergeCell ref="B282:H282"/>
    <mergeCell ref="I282:J282"/>
    <mergeCell ref="B283:C283"/>
    <mergeCell ref="I283:J283"/>
    <mergeCell ref="B274:E274"/>
    <mergeCell ref="I274:J274"/>
    <mergeCell ref="B275:H275"/>
    <mergeCell ref="I275:J275"/>
    <mergeCell ref="B276:H276"/>
    <mergeCell ref="I276:J276"/>
    <mergeCell ref="B277:H277"/>
    <mergeCell ref="I277:J277"/>
    <mergeCell ref="B278:H278"/>
    <mergeCell ref="I278:J278"/>
    <mergeCell ref="B269:E269"/>
    <mergeCell ref="I269:J269"/>
    <mergeCell ref="B270:E270"/>
    <mergeCell ref="I270:J270"/>
    <mergeCell ref="B271:E271"/>
    <mergeCell ref="I271:J271"/>
    <mergeCell ref="B272:E272"/>
    <mergeCell ref="F272:H272"/>
    <mergeCell ref="B273:E273"/>
    <mergeCell ref="I273:J273"/>
    <mergeCell ref="B264:E264"/>
    <mergeCell ref="I264:J264"/>
    <mergeCell ref="B265:E265"/>
    <mergeCell ref="I265:J265"/>
    <mergeCell ref="B266:E266"/>
    <mergeCell ref="I266:J266"/>
    <mergeCell ref="B267:E267"/>
    <mergeCell ref="I267:J267"/>
    <mergeCell ref="B268:E268"/>
    <mergeCell ref="I268:J268"/>
    <mergeCell ref="B260:F260"/>
    <mergeCell ref="G260:I260"/>
    <mergeCell ref="B261:F261"/>
    <mergeCell ref="G261:I261"/>
    <mergeCell ref="A262:A263"/>
    <mergeCell ref="B262:E263"/>
    <mergeCell ref="F262:H262"/>
    <mergeCell ref="I262:J262"/>
    <mergeCell ref="F263:H263"/>
    <mergeCell ref="I263:J263"/>
    <mergeCell ref="A254:K254"/>
    <mergeCell ref="D256:E256"/>
    <mergeCell ref="F256:H256"/>
    <mergeCell ref="D257:E257"/>
    <mergeCell ref="G257:K257"/>
    <mergeCell ref="B258:F258"/>
    <mergeCell ref="G258:I258"/>
    <mergeCell ref="J258:K258"/>
    <mergeCell ref="B259:F259"/>
    <mergeCell ref="G259:I259"/>
    <mergeCell ref="B250:E250"/>
    <mergeCell ref="F250:K250"/>
    <mergeCell ref="B251:E251"/>
    <mergeCell ref="F251:K251"/>
    <mergeCell ref="B252:E252"/>
    <mergeCell ref="F252:G252"/>
    <mergeCell ref="H252:J252"/>
    <mergeCell ref="B253:E253"/>
    <mergeCell ref="F253:G253"/>
    <mergeCell ref="H253:J253"/>
    <mergeCell ref="B245:H245"/>
    <mergeCell ref="I245:J245"/>
    <mergeCell ref="B246:H246"/>
    <mergeCell ref="I246:J246"/>
    <mergeCell ref="B247:H247"/>
    <mergeCell ref="I247:J247"/>
    <mergeCell ref="B248:H248"/>
    <mergeCell ref="I248:J248"/>
    <mergeCell ref="B249:C249"/>
    <mergeCell ref="E249:H249"/>
    <mergeCell ref="I249:K249"/>
    <mergeCell ref="B240:H240"/>
    <mergeCell ref="I240:J240"/>
    <mergeCell ref="B241:H241"/>
    <mergeCell ref="I241:J241"/>
    <mergeCell ref="B242:H242"/>
    <mergeCell ref="I242:J242"/>
    <mergeCell ref="B243:H243"/>
    <mergeCell ref="I243:J243"/>
    <mergeCell ref="B244:H244"/>
    <mergeCell ref="I244:J244"/>
    <mergeCell ref="B235:H235"/>
    <mergeCell ref="I235:J235"/>
    <mergeCell ref="B236:H236"/>
    <mergeCell ref="I236:J236"/>
    <mergeCell ref="B237:H237"/>
    <mergeCell ref="I237:J237"/>
    <mergeCell ref="B238:H238"/>
    <mergeCell ref="I238:J238"/>
    <mergeCell ref="B239:H239"/>
    <mergeCell ref="I239:J239"/>
    <mergeCell ref="C231:D231"/>
    <mergeCell ref="I231:J231"/>
    <mergeCell ref="C232:D232"/>
    <mergeCell ref="I232:J232"/>
    <mergeCell ref="B233:C233"/>
    <mergeCell ref="E233:H233"/>
    <mergeCell ref="I233:J233"/>
    <mergeCell ref="B234:H234"/>
    <mergeCell ref="I234:J234"/>
    <mergeCell ref="C225:H225"/>
    <mergeCell ref="I225:J225"/>
    <mergeCell ref="I226:J226"/>
    <mergeCell ref="I227:J227"/>
    <mergeCell ref="B228:H228"/>
    <mergeCell ref="I228:J228"/>
    <mergeCell ref="C229:D229"/>
    <mergeCell ref="I229:J229"/>
    <mergeCell ref="C230:D230"/>
    <mergeCell ref="I230:J230"/>
    <mergeCell ref="B220:C220"/>
    <mergeCell ref="I220:J220"/>
    <mergeCell ref="B221:C221"/>
    <mergeCell ref="I221:J221"/>
    <mergeCell ref="B222:C222"/>
    <mergeCell ref="I222:J222"/>
    <mergeCell ref="B223:H223"/>
    <mergeCell ref="I223:J223"/>
    <mergeCell ref="C224:H224"/>
    <mergeCell ref="I224:J224"/>
    <mergeCell ref="B215:H215"/>
    <mergeCell ref="I215:J215"/>
    <mergeCell ref="B216:H216"/>
    <mergeCell ref="I216:J216"/>
    <mergeCell ref="B217:H217"/>
    <mergeCell ref="I217:J217"/>
    <mergeCell ref="B218:H218"/>
    <mergeCell ref="I218:J218"/>
    <mergeCell ref="B219:C219"/>
    <mergeCell ref="I219:J219"/>
    <mergeCell ref="B210:E210"/>
    <mergeCell ref="I210:J210"/>
    <mergeCell ref="B211:H211"/>
    <mergeCell ref="I211:J211"/>
    <mergeCell ref="B212:H212"/>
    <mergeCell ref="I212:J212"/>
    <mergeCell ref="B213:H213"/>
    <mergeCell ref="I213:J213"/>
    <mergeCell ref="B214:H214"/>
    <mergeCell ref="I214:J214"/>
    <mergeCell ref="B205:E205"/>
    <mergeCell ref="I205:J205"/>
    <mergeCell ref="B206:E206"/>
    <mergeCell ref="I206:J206"/>
    <mergeCell ref="B207:E207"/>
    <mergeCell ref="I207:J207"/>
    <mergeCell ref="B208:E208"/>
    <mergeCell ref="F208:H208"/>
    <mergeCell ref="B209:E209"/>
    <mergeCell ref="I209:J209"/>
    <mergeCell ref="B200:E200"/>
    <mergeCell ref="I200:J200"/>
    <mergeCell ref="B201:E201"/>
    <mergeCell ref="I201:J201"/>
    <mergeCell ref="B202:E202"/>
    <mergeCell ref="I202:J202"/>
    <mergeCell ref="B203:E203"/>
    <mergeCell ref="I203:J203"/>
    <mergeCell ref="B204:E204"/>
    <mergeCell ref="I204:J204"/>
    <mergeCell ref="B196:F196"/>
    <mergeCell ref="G196:I196"/>
    <mergeCell ref="B197:F197"/>
    <mergeCell ref="G197:I197"/>
    <mergeCell ref="A198:A199"/>
    <mergeCell ref="B198:E199"/>
    <mergeCell ref="F198:H198"/>
    <mergeCell ref="I198:J198"/>
    <mergeCell ref="F199:H199"/>
    <mergeCell ref="I199:J199"/>
    <mergeCell ref="A190:K190"/>
    <mergeCell ref="D192:E192"/>
    <mergeCell ref="F192:H192"/>
    <mergeCell ref="D193:E193"/>
    <mergeCell ref="G193:K193"/>
    <mergeCell ref="B194:F194"/>
    <mergeCell ref="G194:I194"/>
    <mergeCell ref="J194:K194"/>
    <mergeCell ref="B195:F195"/>
    <mergeCell ref="G195:I195"/>
    <mergeCell ref="B186:E186"/>
    <mergeCell ref="F186:K186"/>
    <mergeCell ref="B187:E187"/>
    <mergeCell ref="F187:K187"/>
    <mergeCell ref="B188:E188"/>
    <mergeCell ref="F188:G188"/>
    <mergeCell ref="H188:J188"/>
    <mergeCell ref="B189:E189"/>
    <mergeCell ref="F189:G189"/>
    <mergeCell ref="H189:J189"/>
    <mergeCell ref="B181:H181"/>
    <mergeCell ref="I181:J181"/>
    <mergeCell ref="B182:H182"/>
    <mergeCell ref="I182:J182"/>
    <mergeCell ref="B183:H183"/>
    <mergeCell ref="I183:J183"/>
    <mergeCell ref="B184:H184"/>
    <mergeCell ref="I184:J184"/>
    <mergeCell ref="B185:C185"/>
    <mergeCell ref="E185:H185"/>
    <mergeCell ref="I185:K185"/>
    <mergeCell ref="B176:H176"/>
    <mergeCell ref="I176:J176"/>
    <mergeCell ref="B177:H177"/>
    <mergeCell ref="I177:J177"/>
    <mergeCell ref="B178:H178"/>
    <mergeCell ref="I178:J178"/>
    <mergeCell ref="B179:H179"/>
    <mergeCell ref="I179:J179"/>
    <mergeCell ref="B180:H180"/>
    <mergeCell ref="I180:J180"/>
    <mergeCell ref="B171:H171"/>
    <mergeCell ref="I171:J171"/>
    <mergeCell ref="B172:H172"/>
    <mergeCell ref="I172:J172"/>
    <mergeCell ref="B173:H173"/>
    <mergeCell ref="I173:J173"/>
    <mergeCell ref="B174:H174"/>
    <mergeCell ref="I174:J174"/>
    <mergeCell ref="B175:H175"/>
    <mergeCell ref="I175:J175"/>
    <mergeCell ref="C167:D167"/>
    <mergeCell ref="I167:J167"/>
    <mergeCell ref="C168:D168"/>
    <mergeCell ref="I168:J168"/>
    <mergeCell ref="B169:C169"/>
    <mergeCell ref="E169:H169"/>
    <mergeCell ref="I169:J169"/>
    <mergeCell ref="B170:H170"/>
    <mergeCell ref="I170:J170"/>
    <mergeCell ref="C161:H161"/>
    <mergeCell ref="I161:J161"/>
    <mergeCell ref="I162:J162"/>
    <mergeCell ref="I163:J163"/>
    <mergeCell ref="B164:H164"/>
    <mergeCell ref="I164:J164"/>
    <mergeCell ref="C165:D165"/>
    <mergeCell ref="I165:J165"/>
    <mergeCell ref="C166:D166"/>
    <mergeCell ref="I166:J166"/>
    <mergeCell ref="B156:C156"/>
    <mergeCell ref="I156:J156"/>
    <mergeCell ref="B157:C157"/>
    <mergeCell ref="I157:J157"/>
    <mergeCell ref="B158:C158"/>
    <mergeCell ref="I158:J158"/>
    <mergeCell ref="B159:H159"/>
    <mergeCell ref="I159:J159"/>
    <mergeCell ref="C160:H160"/>
    <mergeCell ref="I160:J160"/>
    <mergeCell ref="B151:H151"/>
    <mergeCell ref="I151:J151"/>
    <mergeCell ref="B152:H152"/>
    <mergeCell ref="I152:J152"/>
    <mergeCell ref="B153:H153"/>
    <mergeCell ref="I153:J153"/>
    <mergeCell ref="B154:H154"/>
    <mergeCell ref="I154:J154"/>
    <mergeCell ref="B155:C155"/>
    <mergeCell ref="I155:J155"/>
    <mergeCell ref="B146:E146"/>
    <mergeCell ref="I146:J146"/>
    <mergeCell ref="B147:H147"/>
    <mergeCell ref="I147:J147"/>
    <mergeCell ref="B148:H148"/>
    <mergeCell ref="I148:J148"/>
    <mergeCell ref="B149:H149"/>
    <mergeCell ref="I149:J149"/>
    <mergeCell ref="B150:H150"/>
    <mergeCell ref="I150:J150"/>
    <mergeCell ref="B141:E141"/>
    <mergeCell ref="I141:J141"/>
    <mergeCell ref="B142:E142"/>
    <mergeCell ref="I142:J142"/>
    <mergeCell ref="B143:E143"/>
    <mergeCell ref="I143:J143"/>
    <mergeCell ref="B144:E144"/>
    <mergeCell ref="F144:H144"/>
    <mergeCell ref="B145:E145"/>
    <mergeCell ref="I145:J145"/>
    <mergeCell ref="B136:E136"/>
    <mergeCell ref="I136:J136"/>
    <mergeCell ref="B137:E137"/>
    <mergeCell ref="I137:J137"/>
    <mergeCell ref="B138:E138"/>
    <mergeCell ref="I138:J138"/>
    <mergeCell ref="B139:E139"/>
    <mergeCell ref="I139:J139"/>
    <mergeCell ref="B140:E140"/>
    <mergeCell ref="I140:J140"/>
    <mergeCell ref="B132:F132"/>
    <mergeCell ref="G132:I132"/>
    <mergeCell ref="B133:F133"/>
    <mergeCell ref="G133:I133"/>
    <mergeCell ref="A134:A135"/>
    <mergeCell ref="B134:E135"/>
    <mergeCell ref="F134:H134"/>
    <mergeCell ref="I134:J134"/>
    <mergeCell ref="F135:H135"/>
    <mergeCell ref="I135:J135"/>
    <mergeCell ref="A127:K127"/>
    <mergeCell ref="D128:E128"/>
    <mergeCell ref="F128:H128"/>
    <mergeCell ref="D129:E129"/>
    <mergeCell ref="G129:K129"/>
    <mergeCell ref="B130:F130"/>
    <mergeCell ref="G130:I130"/>
    <mergeCell ref="J130:K130"/>
    <mergeCell ref="B131:F131"/>
    <mergeCell ref="G131:I131"/>
    <mergeCell ref="B123:E123"/>
    <mergeCell ref="F123:K123"/>
    <mergeCell ref="B124:E124"/>
    <mergeCell ref="F124:K124"/>
    <mergeCell ref="B125:E125"/>
    <mergeCell ref="F125:G125"/>
    <mergeCell ref="H125:J125"/>
    <mergeCell ref="B126:E126"/>
    <mergeCell ref="F126:G126"/>
    <mergeCell ref="H126:J126"/>
    <mergeCell ref="B119:H119"/>
    <mergeCell ref="I119:J119"/>
    <mergeCell ref="B120:H120"/>
    <mergeCell ref="I120:J120"/>
    <mergeCell ref="B121:H121"/>
    <mergeCell ref="I121:J121"/>
    <mergeCell ref="B122:C122"/>
    <mergeCell ref="E122:H122"/>
    <mergeCell ref="I122:K122"/>
    <mergeCell ref="B114:H114"/>
    <mergeCell ref="I114:J114"/>
    <mergeCell ref="B115:H115"/>
    <mergeCell ref="I115:J115"/>
    <mergeCell ref="B116:H116"/>
    <mergeCell ref="I116:J116"/>
    <mergeCell ref="B117:H117"/>
    <mergeCell ref="I117:J117"/>
    <mergeCell ref="B118:H118"/>
    <mergeCell ref="I118:J118"/>
    <mergeCell ref="B109:H109"/>
    <mergeCell ref="I109:J109"/>
    <mergeCell ref="B110:H110"/>
    <mergeCell ref="I110:J110"/>
    <mergeCell ref="B111:H111"/>
    <mergeCell ref="I111:J111"/>
    <mergeCell ref="B112:H112"/>
    <mergeCell ref="I112:J112"/>
    <mergeCell ref="B113:H113"/>
    <mergeCell ref="I113:J113"/>
    <mergeCell ref="C105:D105"/>
    <mergeCell ref="I105:J105"/>
    <mergeCell ref="B106:C106"/>
    <mergeCell ref="E106:H106"/>
    <mergeCell ref="I106:J106"/>
    <mergeCell ref="B107:H107"/>
    <mergeCell ref="I107:J107"/>
    <mergeCell ref="B108:H108"/>
    <mergeCell ref="I108:J108"/>
    <mergeCell ref="I100:J100"/>
    <mergeCell ref="B101:H101"/>
    <mergeCell ref="I101:J101"/>
    <mergeCell ref="C102:D102"/>
    <mergeCell ref="I102:J102"/>
    <mergeCell ref="C103:D103"/>
    <mergeCell ref="I103:J103"/>
    <mergeCell ref="C104:D104"/>
    <mergeCell ref="I104:J104"/>
    <mergeCell ref="B95:C95"/>
    <mergeCell ref="I95:J95"/>
    <mergeCell ref="B96:H96"/>
    <mergeCell ref="I96:J96"/>
    <mergeCell ref="C97:H97"/>
    <mergeCell ref="I97:J97"/>
    <mergeCell ref="C98:H98"/>
    <mergeCell ref="I98:J98"/>
    <mergeCell ref="I99:J99"/>
    <mergeCell ref="B90:H90"/>
    <mergeCell ref="I90:J90"/>
    <mergeCell ref="B91:H91"/>
    <mergeCell ref="I91:J91"/>
    <mergeCell ref="B92:C92"/>
    <mergeCell ref="I92:J92"/>
    <mergeCell ref="B93:C93"/>
    <mergeCell ref="I93:J93"/>
    <mergeCell ref="B94:C94"/>
    <mergeCell ref="I94:J94"/>
    <mergeCell ref="B85:H85"/>
    <mergeCell ref="I85:J85"/>
    <mergeCell ref="B86:H86"/>
    <mergeCell ref="I86:J86"/>
    <mergeCell ref="B87:H87"/>
    <mergeCell ref="I87:J87"/>
    <mergeCell ref="B88:H88"/>
    <mergeCell ref="I88:J88"/>
    <mergeCell ref="B89:H89"/>
    <mergeCell ref="I89:J89"/>
    <mergeCell ref="B80:E80"/>
    <mergeCell ref="I80:J80"/>
    <mergeCell ref="B81:E81"/>
    <mergeCell ref="F81:H81"/>
    <mergeCell ref="B82:E82"/>
    <mergeCell ref="I82:J82"/>
    <mergeCell ref="B83:E83"/>
    <mergeCell ref="I83:J83"/>
    <mergeCell ref="B84:H84"/>
    <mergeCell ref="I84:J84"/>
    <mergeCell ref="B75:E75"/>
    <mergeCell ref="I75:J75"/>
    <mergeCell ref="B76:E76"/>
    <mergeCell ref="I76:J76"/>
    <mergeCell ref="B77:E77"/>
    <mergeCell ref="I77:J77"/>
    <mergeCell ref="B78:E78"/>
    <mergeCell ref="I78:J78"/>
    <mergeCell ref="B79:E79"/>
    <mergeCell ref="I79:J79"/>
    <mergeCell ref="A71:A72"/>
    <mergeCell ref="B71:E72"/>
    <mergeCell ref="F71:H71"/>
    <mergeCell ref="I71:J71"/>
    <mergeCell ref="F72:H72"/>
    <mergeCell ref="I72:J72"/>
    <mergeCell ref="B73:E73"/>
    <mergeCell ref="I73:J73"/>
    <mergeCell ref="B74:E74"/>
    <mergeCell ref="I74:J74"/>
    <mergeCell ref="B70:F70"/>
    <mergeCell ref="G70:I70"/>
    <mergeCell ref="D65:E65"/>
    <mergeCell ref="F65:H65"/>
    <mergeCell ref="D66:E66"/>
    <mergeCell ref="B67:F67"/>
    <mergeCell ref="G67:I67"/>
    <mergeCell ref="J67:K67"/>
    <mergeCell ref="B62:E62"/>
    <mergeCell ref="A63:K63"/>
    <mergeCell ref="G66:K66"/>
    <mergeCell ref="F62:G62"/>
    <mergeCell ref="B61:E61"/>
    <mergeCell ref="H61:J61"/>
    <mergeCell ref="F61:G61"/>
    <mergeCell ref="B68:F68"/>
    <mergeCell ref="G68:I68"/>
    <mergeCell ref="H62:J62"/>
    <mergeCell ref="B69:F69"/>
    <mergeCell ref="G69:I69"/>
    <mergeCell ref="B55:H55"/>
    <mergeCell ref="I55:J55"/>
    <mergeCell ref="B60:E60"/>
    <mergeCell ref="F60:K60"/>
    <mergeCell ref="I57:J57"/>
    <mergeCell ref="B58:C58"/>
    <mergeCell ref="E58:H58"/>
    <mergeCell ref="I58:K58"/>
    <mergeCell ref="F59:K59"/>
    <mergeCell ref="B57:H57"/>
    <mergeCell ref="B59:E59"/>
    <mergeCell ref="B44:H44"/>
    <mergeCell ref="B45:H45"/>
    <mergeCell ref="B46:H46"/>
    <mergeCell ref="B47:H47"/>
    <mergeCell ref="I44:J44"/>
    <mergeCell ref="I45:J45"/>
    <mergeCell ref="I46:J46"/>
    <mergeCell ref="I47:J47"/>
    <mergeCell ref="B56:H56"/>
    <mergeCell ref="I48:J48"/>
    <mergeCell ref="I49:J49"/>
    <mergeCell ref="B51:H51"/>
    <mergeCell ref="I50:J50"/>
    <mergeCell ref="I51:J51"/>
    <mergeCell ref="B48:H48"/>
    <mergeCell ref="B49:H49"/>
    <mergeCell ref="I52:J52"/>
    <mergeCell ref="I53:J53"/>
    <mergeCell ref="I54:J54"/>
    <mergeCell ref="B50:H50"/>
    <mergeCell ref="I56:J56"/>
    <mergeCell ref="B52:H52"/>
    <mergeCell ref="B54:H54"/>
    <mergeCell ref="B53:H53"/>
    <mergeCell ref="B43:H43"/>
    <mergeCell ref="I43:J43"/>
    <mergeCell ref="C40:D40"/>
    <mergeCell ref="C41:D41"/>
    <mergeCell ref="B42:C42"/>
    <mergeCell ref="E42:H42"/>
    <mergeCell ref="I40:J40"/>
    <mergeCell ref="I41:J41"/>
    <mergeCell ref="I42:J42"/>
    <mergeCell ref="C39:D39"/>
    <mergeCell ref="I38:J38"/>
    <mergeCell ref="I39:J39"/>
    <mergeCell ref="D1:E1"/>
    <mergeCell ref="D2:E2"/>
    <mergeCell ref="J3:K3"/>
    <mergeCell ref="G2:K2"/>
    <mergeCell ref="F1:H1"/>
    <mergeCell ref="C33:H33"/>
    <mergeCell ref="I34:J34"/>
    <mergeCell ref="I37:J37"/>
    <mergeCell ref="B37:H37"/>
    <mergeCell ref="C38:D38"/>
    <mergeCell ref="I35:J35"/>
    <mergeCell ref="I36:J36"/>
    <mergeCell ref="B28:C28"/>
    <mergeCell ref="B29:C29"/>
    <mergeCell ref="B30:C30"/>
    <mergeCell ref="B31:C31"/>
    <mergeCell ref="B12:E12"/>
    <mergeCell ref="I27:J27"/>
    <mergeCell ref="I28:J28"/>
    <mergeCell ref="I29:J29"/>
    <mergeCell ref="I30:J30"/>
    <mergeCell ref="B18:E18"/>
    <mergeCell ref="I12:J12"/>
    <mergeCell ref="B13:E13"/>
    <mergeCell ref="A7:A8"/>
    <mergeCell ref="B7:E8"/>
    <mergeCell ref="F8:H8"/>
    <mergeCell ref="I7:J7"/>
    <mergeCell ref="I8:J8"/>
    <mergeCell ref="F7:H7"/>
    <mergeCell ref="B9:E9"/>
    <mergeCell ref="I9:J9"/>
    <mergeCell ref="B17:E17"/>
    <mergeCell ref="I11:J11"/>
    <mergeCell ref="B3:F3"/>
    <mergeCell ref="G3:I3"/>
    <mergeCell ref="B6:F6"/>
    <mergeCell ref="B5:F5"/>
    <mergeCell ref="B4:F4"/>
    <mergeCell ref="G4:I4"/>
    <mergeCell ref="G5:I5"/>
    <mergeCell ref="G6:I6"/>
    <mergeCell ref="I10:J10"/>
    <mergeCell ref="L1:M2"/>
    <mergeCell ref="B32:H32"/>
    <mergeCell ref="B27:H27"/>
    <mergeCell ref="I13:J13"/>
    <mergeCell ref="I14:J14"/>
    <mergeCell ref="I15:J15"/>
    <mergeCell ref="I16:J16"/>
    <mergeCell ref="B23:H23"/>
    <mergeCell ref="I18:J18"/>
    <mergeCell ref="I19:J19"/>
    <mergeCell ref="I20:J20"/>
    <mergeCell ref="I21:J21"/>
    <mergeCell ref="I22:J22"/>
    <mergeCell ref="B19:E19"/>
    <mergeCell ref="B20:H20"/>
    <mergeCell ref="I23:J23"/>
    <mergeCell ref="B22:H22"/>
    <mergeCell ref="B21:H21"/>
    <mergeCell ref="B14:E14"/>
    <mergeCell ref="B10:E10"/>
    <mergeCell ref="B11:E11"/>
    <mergeCell ref="B16:E16"/>
    <mergeCell ref="F17:H17"/>
    <mergeCell ref="B15:E15"/>
    <mergeCell ref="I24:J24"/>
    <mergeCell ref="B25:H25"/>
    <mergeCell ref="I25:J25"/>
    <mergeCell ref="B26:H26"/>
    <mergeCell ref="I26:J26"/>
    <mergeCell ref="C34:H34"/>
    <mergeCell ref="I32:J32"/>
    <mergeCell ref="I33:J33"/>
    <mergeCell ref="B24:H24"/>
    <mergeCell ref="I31:J31"/>
  </mergeCells>
  <phoneticPr fontId="0" type="noConversion"/>
  <printOptions horizontalCentered="1" verticalCentered="1"/>
  <pageMargins left="0.5" right="0.5" top="0.5" bottom="0.5" header="0" footer="0"/>
  <pageSetup scale="84" fitToHeight="0" orientation="portrait" blackAndWhite="1" horizontalDpi="300" verticalDpi="300" r:id="rId1"/>
  <headerFooter alignWithMargins="0"/>
  <rowBreaks count="5" manualBreakCount="5">
    <brk id="63" max="16383" man="1"/>
    <brk id="127" max="16383" man="1"/>
    <brk id="190" max="16383" man="1"/>
    <brk id="254" max="16383" man="1"/>
    <brk id="3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J215"/>
  <sheetViews>
    <sheetView zoomScaleNormal="100" workbookViewId="0">
      <selection activeCell="E8" sqref="E8"/>
    </sheetView>
  </sheetViews>
  <sheetFormatPr defaultColWidth="8.7265625" defaultRowHeight="12.5"/>
  <cols>
    <col min="1" max="1" width="7.7265625" style="2" customWidth="1"/>
    <col min="2" max="2" width="6" style="2" customWidth="1"/>
    <col min="3" max="3" width="28.1796875" customWidth="1"/>
    <col min="4" max="4" width="10.7265625" customWidth="1"/>
    <col min="5" max="9" width="9.453125" customWidth="1"/>
    <col min="10" max="10" width="10.453125" customWidth="1"/>
    <col min="11" max="11" width="11.453125" customWidth="1"/>
    <col min="12" max="13" width="9.453125" customWidth="1"/>
    <col min="14" max="14" width="11.453125" customWidth="1"/>
    <col min="15" max="17" width="12.453125" customWidth="1"/>
    <col min="18" max="18" width="34.453125" hidden="1" customWidth="1"/>
    <col min="19" max="19" width="36.453125" hidden="1" customWidth="1"/>
    <col min="20" max="36" width="9.1796875" hidden="1" customWidth="1"/>
    <col min="37" max="37" width="9.1796875" customWidth="1"/>
  </cols>
  <sheetData>
    <row r="1" spans="1:36" ht="25.5" customHeight="1">
      <c r="A1" s="833" t="s">
        <v>25</v>
      </c>
      <c r="B1" s="824"/>
      <c r="C1" s="797"/>
      <c r="D1" s="833" t="str">
        <f>Sponsor!D1</f>
        <v>PLYMOUTH STATE UNIVERSITY- USNH</v>
      </c>
      <c r="E1" s="1062"/>
      <c r="F1" s="1062"/>
      <c r="G1" s="1062"/>
      <c r="H1" s="1062"/>
      <c r="I1" s="1062"/>
      <c r="J1" s="1062"/>
      <c r="K1" s="1062"/>
      <c r="L1" s="1062"/>
      <c r="M1" s="1062"/>
      <c r="N1" s="1063"/>
      <c r="O1" s="1047"/>
      <c r="P1" s="718"/>
    </row>
    <row r="2" spans="1:36" ht="13.15" customHeight="1">
      <c r="A2" s="1060" t="s">
        <v>18</v>
      </c>
      <c r="B2" s="837"/>
      <c r="C2" s="783"/>
      <c r="D2" s="1056" t="str">
        <f>Sponsor!D2</f>
        <v>New-Continuation-Revision-Supplement</v>
      </c>
      <c r="E2" s="877"/>
      <c r="F2" s="877"/>
      <c r="G2" s="888"/>
      <c r="H2" s="1010" t="str">
        <f>Sponsor!G2</f>
        <v>OSP Submission#:</v>
      </c>
      <c r="I2" s="824"/>
      <c r="J2" s="824"/>
      <c r="K2" s="561" t="str">
        <f>IF(Sponsor!I2 = "","",Sponsor!I2)</f>
        <v/>
      </c>
      <c r="L2" s="1043">
        <f>Instructions!A23</f>
        <v>0</v>
      </c>
      <c r="M2" s="847"/>
      <c r="N2" s="1051"/>
      <c r="O2" s="1052" t="s">
        <v>63</v>
      </c>
      <c r="P2" s="837"/>
      <c r="Q2" s="783"/>
    </row>
    <row r="3" spans="1:36" ht="13.15" customHeight="1">
      <c r="A3" s="738" t="s">
        <v>230</v>
      </c>
      <c r="B3" s="718"/>
      <c r="C3" s="737"/>
      <c r="D3" s="1056" t="str">
        <f>Sponsor!D3</f>
        <v>PI Name (Last, First)</v>
      </c>
      <c r="E3" s="1069"/>
      <c r="F3" s="1069"/>
      <c r="G3" s="1070"/>
      <c r="H3" s="1057" t="str">
        <f>Sponsor!F3</f>
        <v>Performance Period</v>
      </c>
      <c r="I3" s="824"/>
      <c r="J3" s="1066" t="str">
        <f>IF(Sponsor!H3 = "","",Sponsor!H3)</f>
        <v/>
      </c>
      <c r="K3" s="1067"/>
      <c r="L3" s="19"/>
      <c r="M3" s="999" t="s">
        <v>281</v>
      </c>
      <c r="N3" s="733"/>
      <c r="O3" s="1047"/>
      <c r="P3" s="718"/>
      <c r="Q3" s="737"/>
    </row>
    <row r="4" spans="1:36" ht="13.15" customHeight="1">
      <c r="A4" s="1068" t="s">
        <v>19</v>
      </c>
      <c r="B4" s="906"/>
      <c r="C4" s="901"/>
      <c r="D4" s="1061" t="str">
        <f>IF(Sponsor!D4="","",Sponsor!D4)</f>
        <v>Preparer</v>
      </c>
      <c r="E4" s="877"/>
      <c r="F4" s="877"/>
      <c r="G4" s="888"/>
      <c r="H4" s="1010" t="s">
        <v>21</v>
      </c>
      <c r="I4" s="1051"/>
      <c r="J4" s="1064" t="str">
        <f>IF(Sponsor!A4 = "","",Sponsor!A4)</f>
        <v/>
      </c>
      <c r="K4" s="1065"/>
      <c r="L4" s="19"/>
      <c r="M4" s="1053" t="str">
        <f>IF(Sponsor!H4="","",Sponsor!H4)</f>
        <v/>
      </c>
      <c r="N4" s="1054"/>
      <c r="O4" s="1047"/>
      <c r="P4" s="718"/>
      <c r="Q4" s="737"/>
    </row>
    <row r="5" spans="1:36" ht="13.15" customHeight="1">
      <c r="A5" s="993" t="s">
        <v>183</v>
      </c>
      <c r="B5" s="1049" t="s">
        <v>203</v>
      </c>
      <c r="C5" s="1050" t="s">
        <v>48</v>
      </c>
      <c r="D5" s="848" t="s">
        <v>54</v>
      </c>
      <c r="E5" s="999" t="s">
        <v>280</v>
      </c>
      <c r="F5" s="1041"/>
      <c r="G5" s="1041"/>
      <c r="H5" s="1041"/>
      <c r="I5" s="1041"/>
      <c r="J5" s="1042"/>
      <c r="K5" s="1079" t="s">
        <v>298</v>
      </c>
      <c r="L5" s="731" t="s">
        <v>325</v>
      </c>
      <c r="M5" s="1042"/>
      <c r="N5" s="1055" t="s">
        <v>46</v>
      </c>
      <c r="O5" s="1058" t="s">
        <v>0</v>
      </c>
      <c r="P5" s="1076" t="s">
        <v>299</v>
      </c>
      <c r="Q5" s="1077" t="s">
        <v>298</v>
      </c>
    </row>
    <row r="6" spans="1:36" ht="15" customHeight="1">
      <c r="A6" s="993"/>
      <c r="B6" s="1020"/>
      <c r="C6" s="831"/>
      <c r="D6" s="849"/>
      <c r="E6" s="332" t="s">
        <v>199</v>
      </c>
      <c r="F6" s="503" t="s">
        <v>22</v>
      </c>
      <c r="G6" s="209" t="s">
        <v>295</v>
      </c>
      <c r="H6" s="538" t="s">
        <v>296</v>
      </c>
      <c r="I6" s="505" t="s">
        <v>301</v>
      </c>
      <c r="J6" s="504" t="s">
        <v>297</v>
      </c>
      <c r="K6" s="993"/>
      <c r="L6" s="507" t="s">
        <v>304</v>
      </c>
      <c r="M6" s="506" t="s">
        <v>303</v>
      </c>
      <c r="N6" s="993"/>
      <c r="O6" s="1059"/>
      <c r="P6" s="1059"/>
      <c r="Q6" s="1078"/>
      <c r="S6" s="169">
        <f>IF(K2="",0.485,0)</f>
        <v>0.48499999999999999</v>
      </c>
      <c r="U6" t="s">
        <v>365</v>
      </c>
      <c r="V6" t="s">
        <v>366</v>
      </c>
      <c r="W6" t="s">
        <v>366</v>
      </c>
      <c r="X6" t="s">
        <v>366</v>
      </c>
      <c r="Y6" t="s">
        <v>366</v>
      </c>
      <c r="Z6" t="s">
        <v>365</v>
      </c>
    </row>
    <row r="7" spans="1:36" ht="13.15" customHeight="1">
      <c r="A7" s="321"/>
      <c r="B7" s="301" t="s">
        <v>252</v>
      </c>
      <c r="C7" s="102"/>
      <c r="D7" s="102"/>
      <c r="E7" s="102"/>
      <c r="F7" s="102"/>
      <c r="G7" s="102"/>
      <c r="H7" s="102"/>
      <c r="I7" s="102"/>
      <c r="J7" s="102"/>
      <c r="K7" s="102"/>
      <c r="L7" s="102"/>
      <c r="M7" s="102"/>
      <c r="N7" s="103"/>
      <c r="O7" s="1031"/>
      <c r="P7" s="824"/>
      <c r="Q7" s="797"/>
      <c r="S7" s="855" t="s">
        <v>241</v>
      </c>
      <c r="T7" s="709"/>
      <c r="U7" s="429" t="s">
        <v>287</v>
      </c>
      <c r="V7" s="429" t="s">
        <v>288</v>
      </c>
      <c r="W7" s="429" t="s">
        <v>286</v>
      </c>
      <c r="X7" s="429" t="s">
        <v>284</v>
      </c>
      <c r="Y7" s="429" t="s">
        <v>367</v>
      </c>
      <c r="Z7" s="429" t="s">
        <v>285</v>
      </c>
      <c r="AA7" s="439" t="s">
        <v>249</v>
      </c>
    </row>
    <row r="8" spans="1:36" ht="13.15" customHeight="1">
      <c r="A8" s="396" t="str">
        <f>IF(Sponsor!A8="","",Sponsor!A8)</f>
        <v/>
      </c>
      <c r="B8" s="396" t="str">
        <f>IF(Sponsor!B8 &lt;&gt;"",Sponsor!B8,"")</f>
        <v/>
      </c>
      <c r="C8" s="46" t="str">
        <f>IF(Sponsor!C8="","",Sponsor!C8)</f>
        <v/>
      </c>
      <c r="D8" s="354">
        <f>Sponsor!D8</f>
        <v>0</v>
      </c>
      <c r="E8" s="51"/>
      <c r="F8" s="51"/>
      <c r="G8" s="51"/>
      <c r="H8" s="51"/>
      <c r="I8" s="51"/>
      <c r="J8" s="52">
        <f t="shared" ref="J8:J13" si="0">SUM(E8:I8)</f>
        <v>0</v>
      </c>
      <c r="K8" s="53">
        <f>D8+J8</f>
        <v>0</v>
      </c>
      <c r="L8" s="51"/>
      <c r="M8" s="51"/>
      <c r="N8" s="53">
        <f>SUM(K8:M8)</f>
        <v>0</v>
      </c>
      <c r="O8" s="54">
        <f>PSUYr1!D8+PSUYr2!D8+PSUYr3!D8+PSUYr4!D8+PSUYr5!D8</f>
        <v>0</v>
      </c>
      <c r="P8" s="55">
        <f>PSUYr1!J8+PSUYr2!J8+PSUYr3!J8+PSUYr4!J8+PSUYr5!J8</f>
        <v>0</v>
      </c>
      <c r="Q8" s="56">
        <f>PSUYr1!K8+PSUYr2!K8+PSUYr3!K8+PSUYr4!K8+PSUYr5!K8</f>
        <v>0</v>
      </c>
      <c r="S8" s="709"/>
      <c r="T8" s="709"/>
      <c r="U8" s="200">
        <f>SUMIF(A8:A11,U7,E8:E11)</f>
        <v>0</v>
      </c>
      <c r="V8" s="200">
        <f>SUMIF(A8:A11,V7,E8:E11)</f>
        <v>0</v>
      </c>
      <c r="W8" s="200">
        <f>SUMIF(A8:A11,W7,E8:E11)</f>
        <v>0</v>
      </c>
      <c r="X8" s="200">
        <f>SUMIF(A8:A11,X7,E8:E11)</f>
        <v>0</v>
      </c>
      <c r="Y8" s="200">
        <f>SUMIF(A8:A11,Y7,E8:E11)</f>
        <v>0</v>
      </c>
      <c r="Z8" s="200">
        <f>SUMIF(A8:A11,Z7,E8:E11)</f>
        <v>0</v>
      </c>
      <c r="AC8" s="440">
        <f>IF(AND(E8&gt;0,Sponsor!$A8=0),1,0)</f>
        <v>0</v>
      </c>
      <c r="AD8" s="440">
        <f>IF(AND(F8&gt;0,Sponsor!$A8=0),1,0)</f>
        <v>0</v>
      </c>
      <c r="AE8" s="440">
        <f>IF(AND(G8&gt;0,Sponsor!$A8=0),1,0)</f>
        <v>0</v>
      </c>
      <c r="AF8" s="440">
        <f>IF(AND(H8&gt;0,Sponsor!$A8=0),1,0)</f>
        <v>0</v>
      </c>
      <c r="AG8" s="440">
        <f>IF(AND(I8&gt;0,Sponsor!$A8=0),1,0)</f>
        <v>0</v>
      </c>
      <c r="AH8" s="440">
        <f>SUM(AC8:AG8)</f>
        <v>0</v>
      </c>
      <c r="AJ8" s="440">
        <f>Sponsor!Z8</f>
        <v>0</v>
      </c>
    </row>
    <row r="9" spans="1:36" ht="13.15" customHeight="1">
      <c r="A9" s="396" t="str">
        <f>IF(Sponsor!A9="","",Sponsor!A9)</f>
        <v/>
      </c>
      <c r="B9" s="396" t="str">
        <f>IF(Sponsor!B9 &lt;&gt;"",Sponsor!B9,"")</f>
        <v/>
      </c>
      <c r="C9" s="46" t="str">
        <f>IF(Sponsor!C9="","",Sponsor!C9)</f>
        <v/>
      </c>
      <c r="D9" s="355">
        <f>Sponsor!D9</f>
        <v>0</v>
      </c>
      <c r="E9" s="57"/>
      <c r="F9" s="57"/>
      <c r="G9" s="57"/>
      <c r="H9" s="57"/>
      <c r="I9" s="57"/>
      <c r="J9" s="58">
        <f t="shared" si="0"/>
        <v>0</v>
      </c>
      <c r="K9" s="59">
        <f>D9+J9</f>
        <v>0</v>
      </c>
      <c r="L9" s="57"/>
      <c r="M9" s="57"/>
      <c r="N9" s="59">
        <f t="shared" ref="N9:N63" si="1">SUM(K9:M9)</f>
        <v>0</v>
      </c>
      <c r="O9" s="54">
        <f>PSUYr1!D9+PSUYr2!D9+PSUYr3!D9+PSUYr4!D9+PSUYr5!D9</f>
        <v>0</v>
      </c>
      <c r="P9" s="55">
        <f>PSUYr1!J9+PSUYr2!J9+PSUYr3!J9+PSUYr4!J9+PSUYr5!J9</f>
        <v>0</v>
      </c>
      <c r="Q9" s="60">
        <f>PSUYr1!K9+PSUYr2!K9+PSUYr3!K9+PSUYr4!K9+PSUYr5!K9</f>
        <v>0</v>
      </c>
      <c r="S9" s="709"/>
      <c r="T9" s="709"/>
      <c r="U9" s="200">
        <f>SUMIF(A93:A108,U7,E93:E108)</f>
        <v>0</v>
      </c>
      <c r="V9" s="200">
        <f>SUMIF(A93:A108,V7,E93:E108)</f>
        <v>0</v>
      </c>
      <c r="W9" s="200">
        <f>SUMIF(A93:A108,W7,E93:E108)</f>
        <v>0</v>
      </c>
      <c r="X9" s="200">
        <f>SUMIF(A93:A108,X7,E93:E108)</f>
        <v>0</v>
      </c>
      <c r="Y9" s="200">
        <f>SUMIF(A93:A108,Y7,E93:E108)</f>
        <v>0</v>
      </c>
      <c r="Z9" s="200">
        <f>SUMIF(A93:A108,Z7,E93:E108)</f>
        <v>0</v>
      </c>
      <c r="AC9" s="440">
        <f>IF(AND(E9&gt;0,Sponsor!$A9=0),1,0)</f>
        <v>0</v>
      </c>
      <c r="AD9" s="440">
        <f>IF(AND(F9&gt;0,Sponsor!$A9=0),1,0)</f>
        <v>0</v>
      </c>
      <c r="AE9" s="440">
        <f>IF(AND(G9&gt;0,Sponsor!$A9=0),1,0)</f>
        <v>0</v>
      </c>
      <c r="AF9" s="440">
        <f>IF(AND(H9&gt;0,Sponsor!$A9=0),1,0)</f>
        <v>0</v>
      </c>
      <c r="AG9" s="440">
        <f>IF(AND(I9&gt;0,Sponsor!$A9=0),1,0)</f>
        <v>0</v>
      </c>
      <c r="AH9" s="440">
        <f>SUM(AC9:AG9)</f>
        <v>0</v>
      </c>
      <c r="AJ9" s="440">
        <f>Sponsor!Z9</f>
        <v>0</v>
      </c>
    </row>
    <row r="10" spans="1:36" ht="13.15" customHeight="1">
      <c r="A10" s="396" t="str">
        <f>IF(Sponsor!A10="","",Sponsor!A10)</f>
        <v/>
      </c>
      <c r="B10" s="396" t="str">
        <f>IF(Sponsor!B10 &lt;&gt;"",Sponsor!B10,"")</f>
        <v/>
      </c>
      <c r="C10" s="46" t="str">
        <f>IF(Sponsor!C10="","",Sponsor!C10)</f>
        <v/>
      </c>
      <c r="D10" s="355">
        <f>Sponsor!D10</f>
        <v>0</v>
      </c>
      <c r="E10" s="57"/>
      <c r="F10" s="57"/>
      <c r="G10" s="57"/>
      <c r="H10" s="57"/>
      <c r="I10" s="57"/>
      <c r="J10" s="58">
        <f t="shared" si="0"/>
        <v>0</v>
      </c>
      <c r="K10" s="59">
        <f>D10+J10</f>
        <v>0</v>
      </c>
      <c r="L10" s="57"/>
      <c r="M10" s="57"/>
      <c r="N10" s="59">
        <f t="shared" si="1"/>
        <v>0</v>
      </c>
      <c r="O10" s="54">
        <f>PSUYr1!D10+PSUYr2!D10+PSUYr3!D10+PSUYr4!D10+PSUYr5!D10</f>
        <v>0</v>
      </c>
      <c r="P10" s="55">
        <f>PSUYr1!J10+PSUYr2!J10+PSUYr3!J10+PSUYr4!J10+PSUYr5!J10</f>
        <v>0</v>
      </c>
      <c r="Q10" s="60">
        <f>PSUYr1!K10+PSUYr2!K10+PSUYr3!K10+PSUYr4!K10+PSUYr5!K10</f>
        <v>0</v>
      </c>
      <c r="S10" s="709"/>
      <c r="T10" s="709"/>
      <c r="U10" s="200">
        <f t="shared" ref="U10:Z10" si="2">SUM(U8:U9)</f>
        <v>0</v>
      </c>
      <c r="V10" s="200">
        <f t="shared" si="2"/>
        <v>0</v>
      </c>
      <c r="W10" s="200">
        <f t="shared" si="2"/>
        <v>0</v>
      </c>
      <c r="X10" s="200">
        <f t="shared" si="2"/>
        <v>0</v>
      </c>
      <c r="Y10" s="200">
        <f t="shared" si="2"/>
        <v>0</v>
      </c>
      <c r="Z10" s="200">
        <f t="shared" si="2"/>
        <v>0</v>
      </c>
      <c r="AA10" s="200">
        <f>SUM(V10:Z10)</f>
        <v>0</v>
      </c>
      <c r="AC10" s="440">
        <f>IF(AND(E10&gt;0,Sponsor!$A10=0),1,0)</f>
        <v>0</v>
      </c>
      <c r="AD10" s="440">
        <f>IF(AND(F10&gt;0,Sponsor!$A10=0),1,0)</f>
        <v>0</v>
      </c>
      <c r="AE10" s="440">
        <f>IF(AND(G10&gt;0,Sponsor!$A10=0),1,0)</f>
        <v>0</v>
      </c>
      <c r="AF10" s="440">
        <f>IF(AND(H10&gt;0,Sponsor!$A10=0),1,0)</f>
        <v>0</v>
      </c>
      <c r="AG10" s="440">
        <f>IF(AND(I10&gt;0,Sponsor!$A10=0),1,0)</f>
        <v>0</v>
      </c>
      <c r="AH10" s="440">
        <f>SUM(AC10:AG10)</f>
        <v>0</v>
      </c>
      <c r="AJ10" s="440">
        <f>Sponsor!Z10</f>
        <v>0</v>
      </c>
    </row>
    <row r="11" spans="1:36" ht="13.15" customHeight="1">
      <c r="A11" s="396" t="str">
        <f>IF(Sponsor!A11="","",Sponsor!A11)</f>
        <v/>
      </c>
      <c r="B11" s="396" t="str">
        <f>IF(Sponsor!B11 &lt;&gt;"",Sponsor!B11,"")</f>
        <v/>
      </c>
      <c r="C11" s="46" t="str">
        <f>IF(Sponsor!C11="","",Sponsor!C11)</f>
        <v/>
      </c>
      <c r="D11" s="355">
        <f>Sponsor!D11</f>
        <v>0</v>
      </c>
      <c r="E11" s="57"/>
      <c r="F11" s="57"/>
      <c r="G11" s="57"/>
      <c r="H11" s="57"/>
      <c r="I11" s="57"/>
      <c r="J11" s="58">
        <f t="shared" si="0"/>
        <v>0</v>
      </c>
      <c r="K11" s="59">
        <f>D11+J11</f>
        <v>0</v>
      </c>
      <c r="L11" s="57"/>
      <c r="M11" s="57"/>
      <c r="N11" s="59">
        <f t="shared" si="1"/>
        <v>0</v>
      </c>
      <c r="O11" s="54">
        <f>PSUYr1!D11+PSUYr2!D11+PSUYr3!D11+PSUYr4!D11+PSUYr5!D11</f>
        <v>0</v>
      </c>
      <c r="P11" s="55">
        <f>PSUYr1!J11+PSUYr2!J11+PSUYr3!J11+PSUYr4!J11+PSUYr5!J11</f>
        <v>0</v>
      </c>
      <c r="Q11" s="60">
        <f>PSUYr1!K11+PSUYr2!K11+PSUYr3!K11+PSUYr4!K11+PSUYr5!K11</f>
        <v>0</v>
      </c>
      <c r="S11" s="709"/>
      <c r="T11" s="709"/>
      <c r="U11" s="200"/>
      <c r="V11" s="200"/>
      <c r="W11" s="200"/>
      <c r="X11" s="200"/>
      <c r="Y11" s="200"/>
      <c r="Z11" s="200"/>
      <c r="AC11" s="440">
        <f>IF(AND(E11&gt;0,Sponsor!$A11=0),1,0)</f>
        <v>0</v>
      </c>
      <c r="AD11" s="440">
        <f>IF(AND(F11&gt;0,Sponsor!$A11=0),1,0)</f>
        <v>0</v>
      </c>
      <c r="AE11" s="440">
        <f>IF(AND(G11&gt;0,Sponsor!$A11=0),1,0)</f>
        <v>0</v>
      </c>
      <c r="AF11" s="440">
        <f>IF(AND(H11&gt;0,Sponsor!$A11=0),1,0)</f>
        <v>0</v>
      </c>
      <c r="AG11" s="440">
        <f>IF(AND(I11&gt;0,Sponsor!$A11=0),1,0)</f>
        <v>0</v>
      </c>
      <c r="AH11" s="440">
        <f>SUM(AC11:AG11)</f>
        <v>0</v>
      </c>
      <c r="AJ11" s="440">
        <f>Sponsor!Z11</f>
        <v>0</v>
      </c>
    </row>
    <row r="12" spans="1:36" ht="13.15" customHeight="1">
      <c r="A12" s="443" t="s">
        <v>211</v>
      </c>
      <c r="B12" s="1048" t="s">
        <v>59</v>
      </c>
      <c r="C12" s="786"/>
      <c r="D12" s="61">
        <f t="shared" ref="D12:I12" si="3">IF(D109="","",D109)</f>
        <v>0</v>
      </c>
      <c r="E12" s="62">
        <f t="shared" si="3"/>
        <v>0</v>
      </c>
      <c r="F12" s="63">
        <f t="shared" si="3"/>
        <v>0</v>
      </c>
      <c r="G12" s="63">
        <f t="shared" si="3"/>
        <v>0</v>
      </c>
      <c r="H12" s="63">
        <f t="shared" si="3"/>
        <v>0</v>
      </c>
      <c r="I12" s="63">
        <f t="shared" si="3"/>
        <v>0</v>
      </c>
      <c r="J12" s="58">
        <f t="shared" si="0"/>
        <v>0</v>
      </c>
      <c r="K12" s="61">
        <f>K109</f>
        <v>0</v>
      </c>
      <c r="L12" s="63">
        <f>IF(L109="","",L109)</f>
        <v>0</v>
      </c>
      <c r="M12" s="63">
        <f>IF(M109="","",M109)</f>
        <v>0</v>
      </c>
      <c r="N12" s="61">
        <f t="shared" si="1"/>
        <v>0</v>
      </c>
      <c r="O12" s="54">
        <f>PSUYr1!D12+PSUYr2!D12+PSUYr3!D12+PSUYr4!D12+PSUYr5!D12</f>
        <v>0</v>
      </c>
      <c r="P12" s="55">
        <f>PSUYr1!J12+PSUYr2!J12+PSUYr3!J12+PSUYr4!J12+PSUYr5!J12</f>
        <v>0</v>
      </c>
      <c r="Q12" s="60">
        <f>PSUYr1!K12+PSUYr2!K12+PSUYr3!K12+PSUYr4!K12+PSUYr5!K12</f>
        <v>0</v>
      </c>
      <c r="S12" s="43"/>
      <c r="T12" s="43"/>
      <c r="AJ12" s="440"/>
    </row>
    <row r="13" spans="1:36" ht="13.15" customHeight="1">
      <c r="A13" s="310"/>
      <c r="B13" s="1087" t="s">
        <v>47</v>
      </c>
      <c r="C13" s="762"/>
      <c r="D13" s="64">
        <f t="shared" ref="D13:I13" si="4">SUM(D8:D12)</f>
        <v>0</v>
      </c>
      <c r="E13" s="65">
        <f t="shared" si="4"/>
        <v>0</v>
      </c>
      <c r="F13" s="65">
        <f t="shared" si="4"/>
        <v>0</v>
      </c>
      <c r="G13" s="65">
        <f t="shared" si="4"/>
        <v>0</v>
      </c>
      <c r="H13" s="65">
        <f t="shared" si="4"/>
        <v>0</v>
      </c>
      <c r="I13" s="65">
        <f t="shared" si="4"/>
        <v>0</v>
      </c>
      <c r="J13" s="58">
        <f t="shared" si="0"/>
        <v>0</v>
      </c>
      <c r="K13" s="64">
        <f>SUM(K8:K12)</f>
        <v>0</v>
      </c>
      <c r="L13" s="66">
        <f>SUM(L8:L12)</f>
        <v>0</v>
      </c>
      <c r="M13" s="65">
        <f>SUM(M8:M12)</f>
        <v>0</v>
      </c>
      <c r="N13" s="64">
        <f t="shared" si="1"/>
        <v>0</v>
      </c>
      <c r="O13" s="54">
        <f>PSUYr1!D13+PSUYr2!D13+PSUYr3!D13+PSUYr4!D13+PSUYr5!D13</f>
        <v>0</v>
      </c>
      <c r="P13" s="55">
        <f>PSUYr1!J13+PSUYr2!J13+PSUYr3!J13+PSUYr4!J13+PSUYr5!J13</f>
        <v>0</v>
      </c>
      <c r="Q13" s="60">
        <f>PSUYr1!K13+PSUYr2!K13+PSUYr3!K13+PSUYr4!K13+PSUYr5!K13</f>
        <v>0</v>
      </c>
      <c r="U13" s="200">
        <f>SUMIF(A8:A11,U7,F8:F11)</f>
        <v>0</v>
      </c>
      <c r="V13" s="200">
        <f>SUMIF(A8:A11,V7,F8:F11)</f>
        <v>0</v>
      </c>
      <c r="W13" s="200">
        <f>SUMIF(A8:A11,W7,F8:F11)</f>
        <v>0</v>
      </c>
      <c r="X13" s="200">
        <f>SUMIF(A8:A11,X7,F8:F11)</f>
        <v>0</v>
      </c>
      <c r="Y13" s="200">
        <f>SUMIF(A8:A11,Y7,F8:F11)</f>
        <v>0</v>
      </c>
      <c r="Z13" s="200">
        <f>SUMIF(A8:A11,Z7,F8:F11)</f>
        <v>0</v>
      </c>
      <c r="AC13" s="440"/>
      <c r="AD13" s="440"/>
      <c r="AE13" s="440"/>
      <c r="AF13" s="440"/>
      <c r="AG13" s="440"/>
      <c r="AH13" s="440"/>
      <c r="AJ13" s="440"/>
    </row>
    <row r="14" spans="1:36" ht="13.15" customHeight="1">
      <c r="A14" s="310"/>
      <c r="B14" s="301" t="s">
        <v>265</v>
      </c>
      <c r="C14" s="102"/>
      <c r="D14" s="102"/>
      <c r="E14" s="102"/>
      <c r="F14" s="102"/>
      <c r="G14" s="102"/>
      <c r="H14" s="102"/>
      <c r="I14" s="102"/>
      <c r="J14" s="102"/>
      <c r="K14" s="102"/>
      <c r="L14" s="102"/>
      <c r="M14" s="102"/>
      <c r="N14" s="103"/>
      <c r="O14" s="1031"/>
      <c r="P14" s="824"/>
      <c r="Q14" s="797"/>
      <c r="U14" s="200">
        <f>SUMIF(A93:A108,U7,F93:F108)</f>
        <v>0</v>
      </c>
      <c r="V14" s="200">
        <f>SUMIF(A93:A108,V7,F93:F108)</f>
        <v>0</v>
      </c>
      <c r="W14" s="200">
        <f>SUMIF(A93:A108,W7,F93:F108)</f>
        <v>0</v>
      </c>
      <c r="X14" s="200">
        <f>SUMIF(A93:A108,X7,F93:F108)</f>
        <v>0</v>
      </c>
      <c r="Y14" s="200">
        <f>SUMIF(A93:A108,Y7,F93:F108)</f>
        <v>0</v>
      </c>
      <c r="Z14" s="200">
        <f>SUMIF(A93:A108,Z7,F93:F108)</f>
        <v>0</v>
      </c>
      <c r="AC14" s="440"/>
      <c r="AD14" s="440"/>
      <c r="AE14" s="440"/>
      <c r="AF14" s="440"/>
      <c r="AG14" s="440"/>
      <c r="AH14" s="440"/>
      <c r="AJ14" s="440"/>
    </row>
    <row r="15" spans="1:36" ht="13.15" customHeight="1">
      <c r="A15" s="396" t="str">
        <f>IF(Sponsor!A15="","",Sponsor!A15)</f>
        <v>615F10</v>
      </c>
      <c r="B15" s="396" t="str">
        <f>IF(Sponsor!B15 &lt;&gt;"",Sponsor!B15,"")</f>
        <v/>
      </c>
      <c r="C15" s="170" t="s">
        <v>320</v>
      </c>
      <c r="D15" s="354">
        <f>Sponsor!D15</f>
        <v>0</v>
      </c>
      <c r="E15" s="57"/>
      <c r="F15" s="57"/>
      <c r="G15" s="57"/>
      <c r="H15" s="57"/>
      <c r="I15" s="57"/>
      <c r="J15" s="58">
        <f t="shared" ref="J15:J26" si="5">SUM(E15:I15)</f>
        <v>0</v>
      </c>
      <c r="K15" s="53">
        <f t="shared" ref="K15:K63" si="6">D15+J15</f>
        <v>0</v>
      </c>
      <c r="L15" s="57"/>
      <c r="M15" s="57"/>
      <c r="N15" s="53">
        <f t="shared" si="1"/>
        <v>0</v>
      </c>
      <c r="O15" s="54">
        <f>PSUYr1!D15+PSUYr2!D15+PSUYr3!D15+PSUYr4!D15+PSUYr5!D15</f>
        <v>0</v>
      </c>
      <c r="P15" s="55">
        <f>PSUYr1!J15+PSUYr2!J15+PSUYr3!J15+PSUYr4!J15+PSUYr5!J15</f>
        <v>0</v>
      </c>
      <c r="Q15" s="60">
        <f>PSUYr1!K15+PSUYr2!K15+PSUYr3!K15+PSUYr4!K15+PSUYr5!K15</f>
        <v>0</v>
      </c>
      <c r="U15" s="200">
        <f t="shared" ref="U15:Z15" si="7">SUM(U13:U14)</f>
        <v>0</v>
      </c>
      <c r="V15" s="200">
        <f t="shared" si="7"/>
        <v>0</v>
      </c>
      <c r="W15" s="200">
        <f t="shared" si="7"/>
        <v>0</v>
      </c>
      <c r="X15" s="200">
        <f t="shared" si="7"/>
        <v>0</v>
      </c>
      <c r="Y15" s="200">
        <f t="shared" si="7"/>
        <v>0</v>
      </c>
      <c r="Z15" s="200">
        <f t="shared" si="7"/>
        <v>0</v>
      </c>
      <c r="AA15" s="200">
        <f>SUM(V15:Z15)</f>
        <v>0</v>
      </c>
      <c r="AC15" s="440">
        <f>IF(AND(E93&gt;0,Sponsor!$A93=0),1,0)</f>
        <v>0</v>
      </c>
      <c r="AD15" s="440">
        <f>IF(AND(F93&gt;0,Sponsor!$A93=0),1,0)</f>
        <v>0</v>
      </c>
      <c r="AE15" s="440">
        <f>IF(AND(G93&gt;0,Sponsor!$A93=0),1,0)</f>
        <v>0</v>
      </c>
      <c r="AF15" s="440">
        <f>IF(AND(H93&gt;0,Sponsor!$A93=0),1,0)</f>
        <v>0</v>
      </c>
      <c r="AG15" s="440">
        <f>IF(AND(I93&gt;0,Sponsor!$A93=0),1,0)</f>
        <v>0</v>
      </c>
      <c r="AH15" s="440">
        <f t="shared" ref="AH15:AH30" si="8">SUM(AC15:AG15)</f>
        <v>0</v>
      </c>
      <c r="AJ15" s="440">
        <f>Sponsor!Z15</f>
        <v>0</v>
      </c>
    </row>
    <row r="16" spans="1:36" ht="13.15" customHeight="1">
      <c r="A16" s="396" t="str">
        <f>IF(Sponsor!A16="","",Sponsor!A16)</f>
        <v>617F10</v>
      </c>
      <c r="B16" s="396" t="str">
        <f>IF(Sponsor!B16 &lt;&gt;"",Sponsor!B16,"")</f>
        <v/>
      </c>
      <c r="C16" s="42" t="s">
        <v>309</v>
      </c>
      <c r="D16" s="355">
        <f>Sponsor!D16</f>
        <v>0</v>
      </c>
      <c r="E16" s="57"/>
      <c r="F16" s="57"/>
      <c r="G16" s="57"/>
      <c r="H16" s="57"/>
      <c r="I16" s="57"/>
      <c r="J16" s="58">
        <f t="shared" si="5"/>
        <v>0</v>
      </c>
      <c r="K16" s="59">
        <f t="shared" si="6"/>
        <v>0</v>
      </c>
      <c r="L16" s="57"/>
      <c r="M16" s="57"/>
      <c r="N16" s="59">
        <f t="shared" si="1"/>
        <v>0</v>
      </c>
      <c r="O16" s="54">
        <f>PSUYr1!D16+PSUYr2!D16+PSUYr3!D16+PSUYr4!D16+PSUYr5!D16</f>
        <v>0</v>
      </c>
      <c r="P16" s="55">
        <f>PSUYr1!J16+PSUYr2!J16+PSUYr3!J16+PSUYr4!J16+PSUYr5!J16</f>
        <v>0</v>
      </c>
      <c r="Q16" s="60">
        <f>PSUYr1!K16+PSUYr2!K16+PSUYr3!K16+PSUYr4!K16+PSUYr5!K16</f>
        <v>0</v>
      </c>
      <c r="U16" s="200"/>
      <c r="V16" s="200"/>
      <c r="W16" s="200"/>
      <c r="X16" s="200"/>
      <c r="Y16" s="200"/>
      <c r="Z16" s="200"/>
      <c r="AC16" s="440">
        <f>IF(AND(E94&gt;0,Sponsor!$A94=0),1,0)</f>
        <v>0</v>
      </c>
      <c r="AD16" s="440">
        <f>IF(AND(F94&gt;0,Sponsor!$A94=0),1,0)</f>
        <v>0</v>
      </c>
      <c r="AE16" s="440">
        <f>IF(AND(G94&gt;0,Sponsor!$A94=0),1,0)</f>
        <v>0</v>
      </c>
      <c r="AF16" s="440">
        <f>IF(AND(H94&gt;0,Sponsor!$A94=0),1,0)</f>
        <v>0</v>
      </c>
      <c r="AG16" s="440">
        <f>IF(AND(I94&gt;0,Sponsor!$A94=0),1,0)</f>
        <v>0</v>
      </c>
      <c r="AH16" s="440">
        <f t="shared" si="8"/>
        <v>0</v>
      </c>
      <c r="AJ16" s="440">
        <f>Sponsor!Z16</f>
        <v>0</v>
      </c>
    </row>
    <row r="17" spans="1:36" ht="13.15" customHeight="1">
      <c r="A17" s="396" t="str">
        <f>IF(Sponsor!A17="","",Sponsor!A17)</f>
        <v>613N60</v>
      </c>
      <c r="B17" s="396" t="str">
        <f>IF(Sponsor!B17 &lt;&gt;"",Sponsor!B17,"")</f>
        <v/>
      </c>
      <c r="C17" s="42" t="s">
        <v>11</v>
      </c>
      <c r="D17" s="355">
        <f>Sponsor!D17</f>
        <v>0</v>
      </c>
      <c r="E17" s="57"/>
      <c r="F17" s="57"/>
      <c r="G17" s="57"/>
      <c r="H17" s="57"/>
      <c r="I17" s="57"/>
      <c r="J17" s="58">
        <f t="shared" si="5"/>
        <v>0</v>
      </c>
      <c r="K17" s="59">
        <f t="shared" si="6"/>
        <v>0</v>
      </c>
      <c r="L17" s="57"/>
      <c r="M17" s="57"/>
      <c r="N17" s="59">
        <f t="shared" si="1"/>
        <v>0</v>
      </c>
      <c r="O17" s="54">
        <f>PSUYr1!D17+PSUYr2!D17+PSUYr3!D17+PSUYr4!D17+PSUYr5!D17</f>
        <v>0</v>
      </c>
      <c r="P17" s="55">
        <f>PSUYr1!J17+PSUYr2!J17+PSUYr3!J17+PSUYr4!J17+PSUYr5!J17</f>
        <v>0</v>
      </c>
      <c r="Q17" s="60">
        <f>PSUYr1!K17+PSUYr2!K17+PSUYr3!K17+PSUYr4!K17+PSUYr5!K17</f>
        <v>0</v>
      </c>
      <c r="U17" s="200">
        <f>SUMIF(A8:A11,U7,G8:G11)</f>
        <v>0</v>
      </c>
      <c r="V17" s="200">
        <f>SUMIF(A8:A11,V7,G8:G11)</f>
        <v>0</v>
      </c>
      <c r="W17" s="200">
        <f>SUMIF(A8:A11,W7,G8:G11)</f>
        <v>0</v>
      </c>
      <c r="X17" s="200">
        <f>SUMIF(A8:A11,X7,G8:G11)</f>
        <v>0</v>
      </c>
      <c r="Y17" s="200">
        <f>SUMIF(A8:A11,Y7,G8:G11)</f>
        <v>0</v>
      </c>
      <c r="Z17" s="200">
        <f>SUMIF(A8:A11,Z7,G8:G11)</f>
        <v>0</v>
      </c>
      <c r="AC17" s="440">
        <f>IF(AND(E95&gt;0,Sponsor!$A95=0),1,0)</f>
        <v>0</v>
      </c>
      <c r="AD17" s="440">
        <f>IF(AND(F95&gt;0,Sponsor!$A95=0),1,0)</f>
        <v>0</v>
      </c>
      <c r="AE17" s="440">
        <f>IF(AND(G95&gt;0,Sponsor!$A95=0),1,0)</f>
        <v>0</v>
      </c>
      <c r="AF17" s="440">
        <f>IF(AND(H95&gt;0,Sponsor!$A95=0),1,0)</f>
        <v>0</v>
      </c>
      <c r="AG17" s="440">
        <f>IF(AND(I95&gt;0,Sponsor!$A95=0),1,0)</f>
        <v>0</v>
      </c>
      <c r="AH17" s="440">
        <f t="shared" si="8"/>
        <v>0</v>
      </c>
      <c r="AJ17" s="440">
        <f>Sponsor!Z17</f>
        <v>0</v>
      </c>
    </row>
    <row r="18" spans="1:36" ht="13.15" customHeight="1">
      <c r="A18" s="396" t="str">
        <f>IF(Sponsor!A18="","",Sponsor!A18)</f>
        <v>61SNSH</v>
      </c>
      <c r="B18" s="396" t="str">
        <f>IF(Sponsor!B18 &lt;&gt;"",Sponsor!B18,"")</f>
        <v/>
      </c>
      <c r="C18" s="42" t="s">
        <v>12</v>
      </c>
      <c r="D18" s="355">
        <f>Sponsor!D18</f>
        <v>0</v>
      </c>
      <c r="E18" s="57"/>
      <c r="F18" s="57"/>
      <c r="G18" s="57"/>
      <c r="H18" s="57"/>
      <c r="I18" s="57"/>
      <c r="J18" s="58">
        <f t="shared" si="5"/>
        <v>0</v>
      </c>
      <c r="K18" s="59">
        <f t="shared" si="6"/>
        <v>0</v>
      </c>
      <c r="L18" s="57"/>
      <c r="M18" s="57"/>
      <c r="N18" s="59">
        <f t="shared" si="1"/>
        <v>0</v>
      </c>
      <c r="O18" s="54">
        <f>PSUYr1!D18+PSUYr2!D18+PSUYr3!D18+PSUYr4!D18+PSUYr5!D18</f>
        <v>0</v>
      </c>
      <c r="P18" s="55">
        <f>PSUYr1!J18+PSUYr2!J18+PSUYr3!J18+PSUYr4!J18+PSUYr5!J18</f>
        <v>0</v>
      </c>
      <c r="Q18" s="60">
        <f>PSUYr1!K18+PSUYr2!K18+PSUYr3!K18+PSUYr4!K18+PSUYr5!K18</f>
        <v>0</v>
      </c>
      <c r="U18" s="200">
        <f>SUMIF(A93:A108,U7,G93:G108)</f>
        <v>0</v>
      </c>
      <c r="V18" s="200">
        <f>SUMIF(A93:A108,V7,G93:G108)</f>
        <v>0</v>
      </c>
      <c r="W18" s="200">
        <f>SUMIF(A93:A108,W7,G93:G108)</f>
        <v>0</v>
      </c>
      <c r="X18" s="200">
        <f>SUMIF(A93:A108,X7,G93:G108)</f>
        <v>0</v>
      </c>
      <c r="Y18" s="200">
        <f>SUMIF(A93:A108,Y7,G93:G108)</f>
        <v>0</v>
      </c>
      <c r="Z18" s="200">
        <f>SUMIF(A93:A108,Z7,G93:G108)</f>
        <v>0</v>
      </c>
      <c r="AC18" s="440">
        <f>IF(AND(E96&gt;0,Sponsor!$A96=0),1,0)</f>
        <v>0</v>
      </c>
      <c r="AD18" s="440">
        <f>IF(AND(F96&gt;0,Sponsor!$A96=0),1,0)</f>
        <v>0</v>
      </c>
      <c r="AE18" s="440">
        <f>IF(AND(G96&gt;0,Sponsor!$A96=0),1,0)</f>
        <v>0</v>
      </c>
      <c r="AF18" s="440">
        <f>IF(AND(H96&gt;0,Sponsor!$A96=0),1,0)</f>
        <v>0</v>
      </c>
      <c r="AG18" s="440">
        <f>IF(AND(I96&gt;0,Sponsor!$A96=0),1,0)</f>
        <v>0</v>
      </c>
      <c r="AH18" s="440">
        <f t="shared" si="8"/>
        <v>0</v>
      </c>
      <c r="AJ18" s="440">
        <f>Sponsor!Z18</f>
        <v>0</v>
      </c>
    </row>
    <row r="19" spans="1:36" ht="13.15" customHeight="1">
      <c r="A19" s="520" t="str">
        <f>IF(Sponsor!A19="","",Sponsor!A19)</f>
        <v/>
      </c>
      <c r="B19" s="520" t="str">
        <f>IF(Sponsor!B19 &lt;&gt;"",Sponsor!B19,"")</f>
        <v/>
      </c>
      <c r="C19" s="530"/>
      <c r="D19" s="522">
        <f>Sponsor!D19</f>
        <v>0</v>
      </c>
      <c r="E19" s="519"/>
      <c r="F19" s="519"/>
      <c r="G19" s="519"/>
      <c r="H19" s="519"/>
      <c r="I19" s="519"/>
      <c r="J19" s="58">
        <f t="shared" si="5"/>
        <v>0</v>
      </c>
      <c r="K19" s="59">
        <f t="shared" si="6"/>
        <v>0</v>
      </c>
      <c r="L19" s="57"/>
      <c r="M19" s="57"/>
      <c r="N19" s="59">
        <f t="shared" si="1"/>
        <v>0</v>
      </c>
      <c r="O19" s="54">
        <f>PSUYr1!D19+PSUYr2!D19+PSUYr3!D19+PSUYr4!D19+PSUYr5!D19</f>
        <v>0</v>
      </c>
      <c r="P19" s="55">
        <f>PSUYr1!J19+PSUYr2!J19+PSUYr3!J19+PSUYr4!J19+PSUYr5!J19</f>
        <v>0</v>
      </c>
      <c r="Q19" s="60">
        <f>PSUYr1!K19+PSUYr2!K19+PSUYr3!K19+PSUYr4!K19+PSUYr5!K19</f>
        <v>0</v>
      </c>
      <c r="U19" s="200">
        <f t="shared" ref="U19:Z19" si="9">SUM(U17:U18)</f>
        <v>0</v>
      </c>
      <c r="V19" s="200">
        <f t="shared" si="9"/>
        <v>0</v>
      </c>
      <c r="W19" s="200">
        <f t="shared" si="9"/>
        <v>0</v>
      </c>
      <c r="X19" s="200">
        <f t="shared" si="9"/>
        <v>0</v>
      </c>
      <c r="Y19" s="200">
        <f t="shared" si="9"/>
        <v>0</v>
      </c>
      <c r="Z19" s="200">
        <f t="shared" si="9"/>
        <v>0</v>
      </c>
      <c r="AA19" s="200">
        <f>SUM(V19:Z19)</f>
        <v>0</v>
      </c>
      <c r="AC19" s="440">
        <f>IF(AND(E97&gt;0,Sponsor!$A97=0),1,0)</f>
        <v>0</v>
      </c>
      <c r="AD19" s="440">
        <f>IF(AND(F97&gt;0,Sponsor!$A97=0),1,0)</f>
        <v>0</v>
      </c>
      <c r="AE19" s="440">
        <f>IF(AND(G97&gt;0,Sponsor!$A97=0),1,0)</f>
        <v>0</v>
      </c>
      <c r="AF19" s="440">
        <f>IF(AND(H97&gt;0,Sponsor!$A97=0),1,0)</f>
        <v>0</v>
      </c>
      <c r="AG19" s="440">
        <f>IF(AND(I97&gt;0,Sponsor!$A97=0),1,0)</f>
        <v>0</v>
      </c>
      <c r="AH19" s="440">
        <f t="shared" si="8"/>
        <v>0</v>
      </c>
      <c r="AJ19" s="440">
        <f>Sponsor!Z19</f>
        <v>0</v>
      </c>
    </row>
    <row r="20" spans="1:36" ht="13.15" customHeight="1">
      <c r="A20" s="396" t="str">
        <f>IF(Sponsor!A20="","",Sponsor!A20)</f>
        <v>61CPHX</v>
      </c>
      <c r="B20" s="396" t="str">
        <f>IF(Sponsor!B20 &lt;&gt;"",Sponsor!B20,"")</f>
        <v/>
      </c>
      <c r="C20" s="42" t="s">
        <v>310</v>
      </c>
      <c r="D20" s="355">
        <f>Sponsor!D20</f>
        <v>0</v>
      </c>
      <c r="E20" s="57"/>
      <c r="F20" s="57"/>
      <c r="G20" s="57"/>
      <c r="H20" s="57"/>
      <c r="I20" s="57"/>
      <c r="J20" s="58">
        <f t="shared" si="5"/>
        <v>0</v>
      </c>
      <c r="K20" s="59">
        <f t="shared" si="6"/>
        <v>0</v>
      </c>
      <c r="L20" s="57"/>
      <c r="M20" s="57"/>
      <c r="N20" s="59">
        <f t="shared" si="1"/>
        <v>0</v>
      </c>
      <c r="O20" s="54">
        <f>PSUYr1!D20+PSUYr2!D20+PSUYr3!D20+PSUYr4!D20+PSUYr5!D20</f>
        <v>0</v>
      </c>
      <c r="P20" s="55">
        <f>PSUYr1!J20+PSUYr2!J20+PSUYr3!J20+PSUYr4!J20+PSUYr5!J20</f>
        <v>0</v>
      </c>
      <c r="Q20" s="60">
        <f>PSUYr1!K20+PSUYr2!K20+PSUYr3!K20+PSUYr4!K20+PSUYr5!K20</f>
        <v>0</v>
      </c>
      <c r="U20" s="200"/>
      <c r="V20" s="200"/>
      <c r="W20" s="200"/>
      <c r="X20" s="200"/>
      <c r="Y20" s="200"/>
      <c r="Z20" s="200"/>
      <c r="AC20" s="440">
        <f>IF(AND(E98&gt;0,Sponsor!$A98=0),1,0)</f>
        <v>0</v>
      </c>
      <c r="AD20" s="440">
        <f>IF(AND(F98&gt;0,Sponsor!$A98=0),1,0)</f>
        <v>0</v>
      </c>
      <c r="AE20" s="440">
        <f>IF(AND(G98&gt;0,Sponsor!$A98=0),1,0)</f>
        <v>0</v>
      </c>
      <c r="AF20" s="440">
        <f>IF(AND(H98&gt;0,Sponsor!$A98=0),1,0)</f>
        <v>0</v>
      </c>
      <c r="AG20" s="440">
        <f>IF(AND(I98&gt;0,Sponsor!$A98=0),1,0)</f>
        <v>0</v>
      </c>
      <c r="AH20" s="440">
        <f t="shared" si="8"/>
        <v>0</v>
      </c>
      <c r="AJ20" s="440">
        <f>Sponsor!Z20</f>
        <v>0</v>
      </c>
    </row>
    <row r="21" spans="1:36" ht="13.15" customHeight="1">
      <c r="A21" s="396" t="str">
        <f>IF(Sponsor!A21="","",Sponsor!A21)</f>
        <v>61CPHX</v>
      </c>
      <c r="B21" s="396" t="str">
        <f>IF(Sponsor!B21 &lt;&gt;"",Sponsor!B21,"")</f>
        <v/>
      </c>
      <c r="C21" s="42" t="s">
        <v>327</v>
      </c>
      <c r="D21" s="355">
        <f>Sponsor!D21</f>
        <v>0</v>
      </c>
      <c r="E21" s="57"/>
      <c r="F21" s="57"/>
      <c r="G21" s="57"/>
      <c r="H21" s="57"/>
      <c r="I21" s="57"/>
      <c r="J21" s="58">
        <f t="shared" si="5"/>
        <v>0</v>
      </c>
      <c r="K21" s="59">
        <f t="shared" si="6"/>
        <v>0</v>
      </c>
      <c r="L21" s="57"/>
      <c r="M21" s="57"/>
      <c r="N21" s="59">
        <f t="shared" si="1"/>
        <v>0</v>
      </c>
      <c r="O21" s="54">
        <f>PSUYr1!D21+PSUYr2!D21+PSUYr3!D21+PSUYr4!D21+PSUYr5!D21</f>
        <v>0</v>
      </c>
      <c r="P21" s="55">
        <f>PSUYr1!J21+PSUYr2!J21+PSUYr3!J21+PSUYr4!J21+PSUYr5!J21</f>
        <v>0</v>
      </c>
      <c r="Q21" s="60">
        <f>PSUYr1!K21+PSUYr2!K21+PSUYr3!K21+PSUYr4!K21+PSUYr5!K21</f>
        <v>0</v>
      </c>
      <c r="U21" s="200">
        <f>SUMIF(A8:A11,U7,H8:H11)</f>
        <v>0</v>
      </c>
      <c r="V21" s="200">
        <f>SUMIF(A8:A11,V7,H8:H11)</f>
        <v>0</v>
      </c>
      <c r="W21" s="200">
        <f>SUMIF(A8:A11,W7,H8:H11)</f>
        <v>0</v>
      </c>
      <c r="X21" s="200">
        <f>SUMIF(A8:A11,X7,H8:H11)</f>
        <v>0</v>
      </c>
      <c r="Y21" s="200">
        <f>SUMIF(A8:A11,Y7,H8:H11)</f>
        <v>0</v>
      </c>
      <c r="Z21" s="200">
        <f>SUMIF(A8:A11,Z7,H8:H11)</f>
        <v>0</v>
      </c>
      <c r="AC21" s="440">
        <f>IF(AND(E99&gt;0,Sponsor!$A99=0),1,0)</f>
        <v>0</v>
      </c>
      <c r="AD21" s="440">
        <f>IF(AND(F99&gt;0,Sponsor!$A99=0),1,0)</f>
        <v>0</v>
      </c>
      <c r="AE21" s="440">
        <f>IF(AND(G99&gt;0,Sponsor!$A99=0),1,0)</f>
        <v>0</v>
      </c>
      <c r="AF21" s="440">
        <f>IF(AND(H99&gt;0,Sponsor!$A99=0),1,0)</f>
        <v>0</v>
      </c>
      <c r="AG21" s="440">
        <f>IF(AND(I99&gt;0,Sponsor!$A99=0),1,0)</f>
        <v>0</v>
      </c>
      <c r="AH21" s="440">
        <f t="shared" si="8"/>
        <v>0</v>
      </c>
      <c r="AJ21" s="440">
        <f>Sponsor!Z21</f>
        <v>0</v>
      </c>
    </row>
    <row r="22" spans="1:36" ht="13.15" customHeight="1">
      <c r="A22" s="520" t="str">
        <f>IF(Sponsor!A22="","",Sponsor!A22)</f>
        <v/>
      </c>
      <c r="B22" s="520"/>
      <c r="C22" s="530"/>
      <c r="D22" s="522">
        <f>Sponsor!D22</f>
        <v>0</v>
      </c>
      <c r="E22" s="519"/>
      <c r="F22" s="519"/>
      <c r="G22" s="519"/>
      <c r="H22" s="519"/>
      <c r="I22" s="519"/>
      <c r="J22" s="58">
        <f t="shared" si="5"/>
        <v>0</v>
      </c>
      <c r="K22" s="59">
        <f t="shared" si="6"/>
        <v>0</v>
      </c>
      <c r="L22" s="57"/>
      <c r="M22" s="57"/>
      <c r="N22" s="59">
        <f t="shared" si="1"/>
        <v>0</v>
      </c>
      <c r="O22" s="54">
        <f>PSUYr1!D22+PSUYr2!D22+PSUYr3!D22+PSUYr4!D22+PSUYr5!D22</f>
        <v>0</v>
      </c>
      <c r="P22" s="55">
        <f>PSUYr1!J22+PSUYr2!J22+PSUYr3!J22+PSUYr4!J22+PSUYr5!J22</f>
        <v>0</v>
      </c>
      <c r="Q22" s="60">
        <f>PSUYr1!K22+PSUYr2!K22+PSUYr3!K22+PSUYr4!K22+PSUYr5!K22</f>
        <v>0</v>
      </c>
      <c r="U22" s="200">
        <f>SUMIF(A93:A108,U7,H93:H108)</f>
        <v>0</v>
      </c>
      <c r="V22" s="200">
        <f>SUMIF(A93:A108,V7,H93:H108)</f>
        <v>0</v>
      </c>
      <c r="W22" s="200">
        <f>SUMIF(A93:A108,W7,H93:H108)</f>
        <v>0</v>
      </c>
      <c r="X22" s="200">
        <f>SUMIF(A93:A108,X7,H93:H108)</f>
        <v>0</v>
      </c>
      <c r="Y22" s="200">
        <f>SUMIF(A93:A108,Y7,H93:H108)</f>
        <v>0</v>
      </c>
      <c r="Z22" s="200">
        <f>SUMIF(A93:A108,Z7,H93:H108)</f>
        <v>0</v>
      </c>
      <c r="AC22" s="440">
        <f>IF(AND(E100&gt;0,Sponsor!$A100=0),1,0)</f>
        <v>0</v>
      </c>
      <c r="AD22" s="440">
        <f>IF(AND(F100&gt;0,Sponsor!$A100=0),1,0)</f>
        <v>0</v>
      </c>
      <c r="AE22" s="440">
        <f>IF(AND(G100&gt;0,Sponsor!$A100=0),1,0)</f>
        <v>0</v>
      </c>
      <c r="AF22" s="440">
        <f>IF(AND(H100&gt;0,Sponsor!$A100=0),1,0)</f>
        <v>0</v>
      </c>
      <c r="AG22" s="440">
        <f>IF(AND(I100&gt;0,Sponsor!$A100=0),1,0)</f>
        <v>0</v>
      </c>
      <c r="AH22" s="440">
        <f t="shared" si="8"/>
        <v>0</v>
      </c>
      <c r="AJ22" s="440">
        <f>Sponsor!Z22</f>
        <v>0</v>
      </c>
    </row>
    <row r="23" spans="1:36" ht="13.15" customHeight="1">
      <c r="A23" s="310" t="str">
        <f>IF(Sponsor!A23="","",Sponsor!A23)</f>
        <v/>
      </c>
      <c r="B23" s="1048" t="s">
        <v>26</v>
      </c>
      <c r="C23" s="786"/>
      <c r="D23" s="61">
        <f>Sponsor!D23</f>
        <v>0</v>
      </c>
      <c r="E23" s="63">
        <f>SUM(E15:E22)+E13</f>
        <v>0</v>
      </c>
      <c r="F23" s="63">
        <f>SUM(F15:F22)+F13</f>
        <v>0</v>
      </c>
      <c r="G23" s="63">
        <f>SUM(G15:G22)+G13</f>
        <v>0</v>
      </c>
      <c r="H23" s="63">
        <f>SUM(H15:H22)+H13</f>
        <v>0</v>
      </c>
      <c r="I23" s="63">
        <f>SUM(I15:I22)+I13</f>
        <v>0</v>
      </c>
      <c r="J23" s="58">
        <f t="shared" si="5"/>
        <v>0</v>
      </c>
      <c r="K23" s="59">
        <f t="shared" si="6"/>
        <v>0</v>
      </c>
      <c r="L23" s="63">
        <f>SUM(L15:L22)+L13</f>
        <v>0</v>
      </c>
      <c r="M23" s="63">
        <f>SUM(M15:M22)+M13</f>
        <v>0</v>
      </c>
      <c r="N23" s="61">
        <f t="shared" si="1"/>
        <v>0</v>
      </c>
      <c r="O23" s="54">
        <f>PSUYr1!D23+PSUYr2!D23+PSUYr3!D23+PSUYr4!D23+PSUYr5!D23</f>
        <v>0</v>
      </c>
      <c r="P23" s="55">
        <f>PSUYr1!J23+PSUYr2!J23+PSUYr3!J23+PSUYr4!J23+PSUYr5!J23</f>
        <v>0</v>
      </c>
      <c r="Q23" s="60">
        <f>PSUYr1!K23+PSUYr2!K23+PSUYr3!K23+PSUYr4!K23+PSUYr5!K23</f>
        <v>0</v>
      </c>
      <c r="U23" s="200">
        <f t="shared" ref="U23:Z23" si="10">SUM(U21:U22)</f>
        <v>0</v>
      </c>
      <c r="V23" s="200">
        <f t="shared" si="10"/>
        <v>0</v>
      </c>
      <c r="W23" s="200">
        <f t="shared" si="10"/>
        <v>0</v>
      </c>
      <c r="X23" s="200">
        <f t="shared" si="10"/>
        <v>0</v>
      </c>
      <c r="Y23" s="200">
        <f t="shared" si="10"/>
        <v>0</v>
      </c>
      <c r="Z23" s="200">
        <f t="shared" si="10"/>
        <v>0</v>
      </c>
      <c r="AA23" s="200">
        <f>SUM(V23:Z23)</f>
        <v>0</v>
      </c>
      <c r="AC23" s="440">
        <f>IF(AND(E101&gt;0,Sponsor!$A101=0),1,0)</f>
        <v>0</v>
      </c>
      <c r="AD23" s="440">
        <f>IF(AND(F101&gt;0,Sponsor!$A101=0),1,0)</f>
        <v>0</v>
      </c>
      <c r="AE23" s="440">
        <f>IF(AND(G101&gt;0,Sponsor!$A101=0),1,0)</f>
        <v>0</v>
      </c>
      <c r="AF23" s="440">
        <f>IF(AND(H101&gt;0,Sponsor!$A101=0),1,0)</f>
        <v>0</v>
      </c>
      <c r="AG23" s="440">
        <f>IF(AND(I101&gt;0,Sponsor!$A101=0),1,0)</f>
        <v>0</v>
      </c>
      <c r="AH23" s="440">
        <f t="shared" si="8"/>
        <v>0</v>
      </c>
      <c r="AJ23" s="440">
        <f>Sponsor!Z23</f>
        <v>0</v>
      </c>
    </row>
    <row r="24" spans="1:36" ht="13.15" customHeight="1">
      <c r="A24" s="396" t="str">
        <f>IF(Sponsor!A24="","",Sponsor!A24)</f>
        <v>65YF10</v>
      </c>
      <c r="B24" s="396"/>
      <c r="C24" s="529" t="str">
        <f>Sponsor!C24</f>
        <v>Fringe Benefits - Full</v>
      </c>
      <c r="D24" s="61">
        <f>Sponsor!D24</f>
        <v>0</v>
      </c>
      <c r="E24" s="63">
        <f t="shared" ref="E24:I25" si="11">E80</f>
        <v>0</v>
      </c>
      <c r="F24" s="63">
        <f t="shared" si="11"/>
        <v>0</v>
      </c>
      <c r="G24" s="63">
        <f t="shared" si="11"/>
        <v>0</v>
      </c>
      <c r="H24" s="63">
        <f t="shared" si="11"/>
        <v>0</v>
      </c>
      <c r="I24" s="63">
        <f t="shared" si="11"/>
        <v>0</v>
      </c>
      <c r="J24" s="58">
        <f t="shared" si="5"/>
        <v>0</v>
      </c>
      <c r="K24" s="59">
        <f t="shared" si="6"/>
        <v>0</v>
      </c>
      <c r="L24" s="63">
        <f>L80</f>
        <v>0</v>
      </c>
      <c r="M24" s="63">
        <f>M80</f>
        <v>0</v>
      </c>
      <c r="N24" s="61">
        <f t="shared" si="1"/>
        <v>0</v>
      </c>
      <c r="O24" s="54">
        <f>PSUYr1!D24+PSUYr2!D24+PSUYr3!D24+PSUYr4!D24+PSUYr5!D24</f>
        <v>0</v>
      </c>
      <c r="P24" s="55">
        <f>PSUYr1!J24+PSUYr2!J24+PSUYr3!J24+PSUYr4!J24+PSUYr5!J24</f>
        <v>0</v>
      </c>
      <c r="Q24" s="60">
        <f>PSUYr1!K24+PSUYr2!K24+PSUYr3!K24+PSUYr4!K24+PSUYr5!K24</f>
        <v>0</v>
      </c>
      <c r="U24" s="200"/>
      <c r="V24" s="200"/>
      <c r="W24" s="200"/>
      <c r="X24" s="200"/>
      <c r="Y24" s="200"/>
      <c r="Z24" s="200"/>
      <c r="AC24" s="440">
        <f>IF(AND(E102&gt;0,Sponsor!$A102=0),1,0)</f>
        <v>0</v>
      </c>
      <c r="AD24" s="440">
        <f>IF(AND(F102&gt;0,Sponsor!$A102=0),1,0)</f>
        <v>0</v>
      </c>
      <c r="AE24" s="440">
        <f>IF(AND(G102&gt;0,Sponsor!$A102=0),1,0)</f>
        <v>0</v>
      </c>
      <c r="AF24" s="440">
        <f>IF(AND(H102&gt;0,Sponsor!$A102=0),1,0)</f>
        <v>0</v>
      </c>
      <c r="AG24" s="440">
        <f>IF(AND(I102&gt;0,Sponsor!$A102=0),1,0)</f>
        <v>0</v>
      </c>
      <c r="AH24" s="440">
        <f t="shared" si="8"/>
        <v>0</v>
      </c>
      <c r="AJ24" s="440">
        <f>Sponsor!Z24</f>
        <v>0</v>
      </c>
    </row>
    <row r="25" spans="1:36" ht="13.15" customHeight="1">
      <c r="A25" s="396" t="str">
        <f>IF(Sponsor!A25="","",Sponsor!A25)</f>
        <v>65YP10</v>
      </c>
      <c r="B25" s="396"/>
      <c r="C25" s="441" t="str">
        <f>Sponsor!C25</f>
        <v>Fringe Benefits - Partial/Summer</v>
      </c>
      <c r="D25" s="61">
        <f>Sponsor!D25</f>
        <v>0</v>
      </c>
      <c r="E25" s="63">
        <f t="shared" si="11"/>
        <v>0</v>
      </c>
      <c r="F25" s="63">
        <f t="shared" si="11"/>
        <v>0</v>
      </c>
      <c r="G25" s="63">
        <f t="shared" si="11"/>
        <v>0</v>
      </c>
      <c r="H25" s="63">
        <f t="shared" si="11"/>
        <v>0</v>
      </c>
      <c r="I25" s="63">
        <f t="shared" si="11"/>
        <v>0</v>
      </c>
      <c r="J25" s="58">
        <f t="shared" si="5"/>
        <v>0</v>
      </c>
      <c r="K25" s="59">
        <f t="shared" si="6"/>
        <v>0</v>
      </c>
      <c r="L25" s="63">
        <f>L81</f>
        <v>0</v>
      </c>
      <c r="M25" s="63">
        <f>M81</f>
        <v>0</v>
      </c>
      <c r="N25" s="61">
        <f t="shared" si="1"/>
        <v>0</v>
      </c>
      <c r="O25" s="54">
        <f>PSUYr1!D25+PSUYr2!D25+PSUYr3!D25+PSUYr4!D25+PSUYr5!D25</f>
        <v>0</v>
      </c>
      <c r="P25" s="55">
        <f>PSUYr1!J25+PSUYr2!J25+PSUYr3!J25+PSUYr4!J25+PSUYr5!J25</f>
        <v>0</v>
      </c>
      <c r="Q25" s="60">
        <f>PSUYr1!K25+PSUYr2!K25+PSUYr3!K25+PSUYr4!K25+PSUYr5!K25</f>
        <v>0</v>
      </c>
      <c r="U25" s="200">
        <f>SUMIF(A8:A11,U7,I8:I11)</f>
        <v>0</v>
      </c>
      <c r="V25" s="200">
        <f>SUMIF(A8:A11,V7,I8:I11)</f>
        <v>0</v>
      </c>
      <c r="W25" s="200">
        <f>SUMIF(A8:A11,W7,I8:I11)</f>
        <v>0</v>
      </c>
      <c r="X25" s="200">
        <f>SUMIF(A8:A11,X7,I8:I11)</f>
        <v>0</v>
      </c>
      <c r="Y25" s="200">
        <f>SUMIF(A8:A11,Y7,I8:I11)</f>
        <v>0</v>
      </c>
      <c r="Z25" s="200">
        <f>SUMIF(A8:A11,Z7,I8:I11)</f>
        <v>0</v>
      </c>
      <c r="AC25" s="440">
        <f>IF(AND(E103&gt;0,Sponsor!$A103=0),1,0)</f>
        <v>0</v>
      </c>
      <c r="AD25" s="440">
        <f>IF(AND(F103&gt;0,Sponsor!$A103=0),1,0)</f>
        <v>0</v>
      </c>
      <c r="AE25" s="440">
        <f>IF(AND(G103&gt;0,Sponsor!$A103=0),1,0)</f>
        <v>0</v>
      </c>
      <c r="AF25" s="440">
        <f>IF(AND(H103&gt;0,Sponsor!$A103=0),1,0)</f>
        <v>0</v>
      </c>
      <c r="AG25" s="440">
        <f>IF(AND(I103&gt;0,Sponsor!$A103=0),1,0)</f>
        <v>0</v>
      </c>
      <c r="AH25" s="440">
        <f t="shared" si="8"/>
        <v>0</v>
      </c>
      <c r="AJ25" s="440">
        <f>Sponsor!Z25</f>
        <v>0</v>
      </c>
    </row>
    <row r="26" spans="1:36" ht="13.15" customHeight="1">
      <c r="A26" s="310" t="str">
        <f>IF(Sponsor!A26="","",Sponsor!A26)</f>
        <v/>
      </c>
      <c r="B26" s="1086" t="s">
        <v>49</v>
      </c>
      <c r="C26" s="760"/>
      <c r="D26" s="64">
        <f>Sponsor!D26</f>
        <v>0</v>
      </c>
      <c r="E26" s="65">
        <f>SUM(E23:E25)</f>
        <v>0</v>
      </c>
      <c r="F26" s="65">
        <f>SUM(F23:F25)</f>
        <v>0</v>
      </c>
      <c r="G26" s="65">
        <f>SUM(G23:G25)</f>
        <v>0</v>
      </c>
      <c r="H26" s="65">
        <f>SUM(H23:H25)</f>
        <v>0</v>
      </c>
      <c r="I26" s="65">
        <f>SUM(I23:I25)</f>
        <v>0</v>
      </c>
      <c r="J26" s="58">
        <f t="shared" si="5"/>
        <v>0</v>
      </c>
      <c r="K26" s="59">
        <f t="shared" si="6"/>
        <v>0</v>
      </c>
      <c r="L26" s="65">
        <f>SUM(L23:L25)</f>
        <v>0</v>
      </c>
      <c r="M26" s="65">
        <f>SUM(M23:M25)</f>
        <v>0</v>
      </c>
      <c r="N26" s="64">
        <f t="shared" si="1"/>
        <v>0</v>
      </c>
      <c r="O26" s="54">
        <f>PSUYr1!D26+PSUYr2!D26+PSUYr3!D26+PSUYr4!D26+PSUYr5!D26</f>
        <v>0</v>
      </c>
      <c r="P26" s="55">
        <f>PSUYr1!J26+PSUYr2!J26+PSUYr3!J26+PSUYr4!J26+PSUYr5!J26</f>
        <v>0</v>
      </c>
      <c r="Q26" s="60">
        <f>PSUYr1!K26+PSUYr2!K26+PSUYr3!K26+PSUYr4!K26+PSUYr5!K26</f>
        <v>0</v>
      </c>
      <c r="U26" s="200">
        <f>SUMIF(A93:A108,U7,I93:I108)</f>
        <v>0</v>
      </c>
      <c r="V26" s="200">
        <f>SUMIF(A93:A108,V7,I93:I108)</f>
        <v>0</v>
      </c>
      <c r="W26" s="200">
        <f>SUMIF(A93:A108,W7,I93:I108)</f>
        <v>0</v>
      </c>
      <c r="X26" s="200">
        <f>SUMIF(A93:A108,X7,I93:I108)</f>
        <v>0</v>
      </c>
      <c r="Y26" s="200">
        <f>SUMIF(A93:A108,Y7,I93:I108)</f>
        <v>0</v>
      </c>
      <c r="Z26" s="200">
        <f>SUMIF(A93:A108,Z7,I93:I108)</f>
        <v>0</v>
      </c>
      <c r="AC26" s="440">
        <f>IF(AND(E104&gt;0,Sponsor!$A104=0),1,0)</f>
        <v>0</v>
      </c>
      <c r="AD26" s="440">
        <f>IF(AND(F104&gt;0,Sponsor!$A104=0),1,0)</f>
        <v>0</v>
      </c>
      <c r="AE26" s="440">
        <f>IF(AND(G104&gt;0,Sponsor!$A104=0),1,0)</f>
        <v>0</v>
      </c>
      <c r="AF26" s="440">
        <f>IF(AND(H104&gt;0,Sponsor!$A104=0),1,0)</f>
        <v>0</v>
      </c>
      <c r="AG26" s="440">
        <f>IF(AND(I104&gt;0,Sponsor!$A104=0),1,0)</f>
        <v>0</v>
      </c>
      <c r="AH26" s="440">
        <f t="shared" si="8"/>
        <v>0</v>
      </c>
      <c r="AJ26" s="440">
        <f>Sponsor!Z26</f>
        <v>0</v>
      </c>
    </row>
    <row r="27" spans="1:36" ht="13.15" customHeight="1">
      <c r="A27" s="310" t="str">
        <f>IF(Sponsor!A27="","",Sponsor!A27)</f>
        <v/>
      </c>
      <c r="B27" s="104" t="s">
        <v>253</v>
      </c>
      <c r="C27" s="102"/>
      <c r="D27" s="102"/>
      <c r="E27" s="102"/>
      <c r="F27" s="102"/>
      <c r="G27" s="102"/>
      <c r="H27" s="102"/>
      <c r="I27" s="102"/>
      <c r="J27" s="102"/>
      <c r="K27" s="102"/>
      <c r="L27" s="102"/>
      <c r="M27" s="102"/>
      <c r="N27" s="103"/>
      <c r="O27" s="1031"/>
      <c r="P27" s="824"/>
      <c r="Q27" s="797"/>
      <c r="U27" s="200">
        <f t="shared" ref="U27:Z27" si="12">SUM(U25:U26)</f>
        <v>0</v>
      </c>
      <c r="V27" s="200">
        <f t="shared" si="12"/>
        <v>0</v>
      </c>
      <c r="W27" s="200">
        <f t="shared" si="12"/>
        <v>0</v>
      </c>
      <c r="X27" s="200">
        <f t="shared" si="12"/>
        <v>0</v>
      </c>
      <c r="Y27" s="200">
        <f t="shared" si="12"/>
        <v>0</v>
      </c>
      <c r="Z27" s="200">
        <f t="shared" si="12"/>
        <v>0</v>
      </c>
      <c r="AA27" s="200">
        <f>SUM(V27:Z27)</f>
        <v>0</v>
      </c>
      <c r="AC27" s="440">
        <f>IF(AND(E105&gt;0,Sponsor!$A105=0),1,0)</f>
        <v>0</v>
      </c>
      <c r="AD27" s="440">
        <f>IF(AND(F105&gt;0,Sponsor!$A105=0),1,0)</f>
        <v>0</v>
      </c>
      <c r="AE27" s="440">
        <f>IF(AND(G105&gt;0,Sponsor!$A105=0),1,0)</f>
        <v>0</v>
      </c>
      <c r="AF27" s="440">
        <f>IF(AND(H105&gt;0,Sponsor!$A105=0),1,0)</f>
        <v>0</v>
      </c>
      <c r="AG27" s="440">
        <f>IF(AND(I105&gt;0,Sponsor!$A105=0),1,0)</f>
        <v>0</v>
      </c>
      <c r="AH27" s="440">
        <f t="shared" si="8"/>
        <v>0</v>
      </c>
      <c r="AJ27" s="440">
        <f>Sponsor!Z27</f>
        <v>0</v>
      </c>
    </row>
    <row r="28" spans="1:36" ht="13.15" customHeight="1">
      <c r="A28" s="396">
        <f>IF(Sponsor!A28 &lt;&gt;"",Sponsor!A28,"")</f>
        <v>740000</v>
      </c>
      <c r="B28" s="396" t="str">
        <f>IF(Sponsor!B28 &lt;&gt;"",Sponsor!B28,"")</f>
        <v/>
      </c>
      <c r="C28" s="46" t="str">
        <f>IF(Sponsor!C28="","",Sponsor!C28)</f>
        <v/>
      </c>
      <c r="D28" s="356">
        <f>Sponsor!D28</f>
        <v>0</v>
      </c>
      <c r="E28" s="67"/>
      <c r="F28" s="67"/>
      <c r="G28" s="67"/>
      <c r="H28" s="67"/>
      <c r="I28" s="67"/>
      <c r="J28" s="68">
        <f>SUM(E28:I28)</f>
        <v>0</v>
      </c>
      <c r="K28" s="59">
        <f t="shared" si="6"/>
        <v>0</v>
      </c>
      <c r="L28" s="67"/>
      <c r="M28" s="67"/>
      <c r="N28" s="69">
        <f t="shared" si="1"/>
        <v>0</v>
      </c>
      <c r="O28" s="54">
        <f>PSUYr1!D28+PSUYr2!D28+PSUYr3!D28+PSUYr4!D28+PSUYr5!D28</f>
        <v>0</v>
      </c>
      <c r="P28" s="55">
        <f>PSUYr1!J28+PSUYr2!J28+PSUYr3!J28+PSUYr4!J28+PSUYr5!J28</f>
        <v>0</v>
      </c>
      <c r="Q28" s="60">
        <f>PSUYr1!K28+PSUYr2!K28+PSUYr3!K28+PSUYr4!K28+PSUYr5!K28</f>
        <v>0</v>
      </c>
      <c r="AC28" s="440">
        <f>IF(AND(E106&gt;0,Sponsor!$A106=0),1,0)</f>
        <v>0</v>
      </c>
      <c r="AD28" s="440">
        <f>IF(AND(F106&gt;0,Sponsor!$A106=0),1,0)</f>
        <v>0</v>
      </c>
      <c r="AE28" s="440">
        <f>IF(AND(G106&gt;0,Sponsor!$A106=0),1,0)</f>
        <v>0</v>
      </c>
      <c r="AF28" s="440">
        <f>IF(AND(H106&gt;0,Sponsor!$A106=0),1,0)</f>
        <v>0</v>
      </c>
      <c r="AG28" s="440">
        <f>IF(AND(I106&gt;0,Sponsor!$A106=0),1,0)</f>
        <v>0</v>
      </c>
      <c r="AH28" s="440">
        <f t="shared" si="8"/>
        <v>0</v>
      </c>
      <c r="AJ28" s="440">
        <f>Sponsor!Z28</f>
        <v>0</v>
      </c>
    </row>
    <row r="29" spans="1:36" ht="13.15" customHeight="1">
      <c r="A29" s="396">
        <f>IF(Sponsor!A29 &lt;&gt;"",Sponsor!A29,"")</f>
        <v>740000</v>
      </c>
      <c r="B29" s="396" t="str">
        <f>IF(Sponsor!B29 &lt;&gt;"",Sponsor!B29,"")</f>
        <v/>
      </c>
      <c r="C29" s="46" t="str">
        <f>IF(Sponsor!C29="","",Sponsor!C29)</f>
        <v/>
      </c>
      <c r="D29" s="357">
        <f>Sponsor!D29</f>
        <v>0</v>
      </c>
      <c r="E29" s="67"/>
      <c r="F29" s="67"/>
      <c r="G29" s="67"/>
      <c r="H29" s="67"/>
      <c r="I29" s="67"/>
      <c r="J29" s="63">
        <f>SUM(E29:I29)</f>
        <v>0</v>
      </c>
      <c r="K29" s="59">
        <f t="shared" si="6"/>
        <v>0</v>
      </c>
      <c r="L29" s="70"/>
      <c r="M29" s="67"/>
      <c r="N29" s="61">
        <f t="shared" si="1"/>
        <v>0</v>
      </c>
      <c r="O29" s="54">
        <f>PSUYr1!D29+PSUYr2!D29+PSUYr3!D29+PSUYr4!D29+PSUYr5!D29</f>
        <v>0</v>
      </c>
      <c r="P29" s="55">
        <f>PSUYr1!J29+PSUYr2!J29+PSUYr3!J29+PSUYr4!J29+PSUYr5!J29</f>
        <v>0</v>
      </c>
      <c r="Q29" s="60">
        <f>PSUYr1!K29+PSUYr2!K29+PSUYr3!K29+PSUYr4!K29+PSUYr5!K29</f>
        <v>0</v>
      </c>
      <c r="AC29" s="440">
        <f>IF(AND(E107&gt;0,Sponsor!$A107=0),1,0)</f>
        <v>0</v>
      </c>
      <c r="AD29" s="440">
        <f>IF(AND(F107&gt;0,Sponsor!$A107=0),1,0)</f>
        <v>0</v>
      </c>
      <c r="AE29" s="440">
        <f>IF(AND(G107&gt;0,Sponsor!$A107=0),1,0)</f>
        <v>0</v>
      </c>
      <c r="AF29" s="440">
        <f>IF(AND(H107&gt;0,Sponsor!$A107=0),1,0)</f>
        <v>0</v>
      </c>
      <c r="AG29" s="440">
        <f>IF(AND(I107&gt;0,Sponsor!$A107=0),1,0)</f>
        <v>0</v>
      </c>
      <c r="AH29" s="440">
        <f t="shared" si="8"/>
        <v>0</v>
      </c>
      <c r="AJ29" s="440">
        <f>Sponsor!Z29</f>
        <v>0</v>
      </c>
    </row>
    <row r="30" spans="1:36" ht="13.15" customHeight="1">
      <c r="A30" s="443" t="s">
        <v>211</v>
      </c>
      <c r="B30" s="1048" t="s">
        <v>200</v>
      </c>
      <c r="C30" s="786"/>
      <c r="D30" s="61">
        <f>Sponsor!D30</f>
        <v>0</v>
      </c>
      <c r="E30" s="62">
        <f>E116</f>
        <v>0</v>
      </c>
      <c r="F30" s="63">
        <f>F116</f>
        <v>0</v>
      </c>
      <c r="G30" s="63">
        <f>G116</f>
        <v>0</v>
      </c>
      <c r="H30" s="63">
        <f>H116</f>
        <v>0</v>
      </c>
      <c r="I30" s="63">
        <f>I116</f>
        <v>0</v>
      </c>
      <c r="J30" s="71">
        <f>SUM(E30:I30)</f>
        <v>0</v>
      </c>
      <c r="K30" s="59">
        <f t="shared" si="6"/>
        <v>0</v>
      </c>
      <c r="L30" s="63">
        <f>L116</f>
        <v>0</v>
      </c>
      <c r="M30" s="63">
        <f>M116</f>
        <v>0</v>
      </c>
      <c r="N30" s="61">
        <f t="shared" si="1"/>
        <v>0</v>
      </c>
      <c r="O30" s="54">
        <f>PSUYr1!D30+PSUYr2!D30+PSUYr3!D30+PSUYr4!D30+PSUYr5!D30</f>
        <v>0</v>
      </c>
      <c r="P30" s="55">
        <f>PSUYr1!J30+PSUYr2!J30+PSUYr3!J30+PSUYr4!J30+PSUYr5!J30</f>
        <v>0</v>
      </c>
      <c r="Q30" s="60">
        <f>PSUYr1!K30+PSUYr2!K30+PSUYr3!K30+PSUYr4!K30+PSUYr5!K30</f>
        <v>0</v>
      </c>
      <c r="AC30" s="440">
        <f>IF(AND(E108&gt;0,Sponsor!$A108=0),1,0)</f>
        <v>0</v>
      </c>
      <c r="AD30" s="440">
        <f>IF(AND(F108&gt;0,Sponsor!$A108=0),1,0)</f>
        <v>0</v>
      </c>
      <c r="AE30" s="440">
        <f>IF(AND(G108&gt;0,Sponsor!$A108=0),1,0)</f>
        <v>0</v>
      </c>
      <c r="AF30" s="440">
        <f>IF(AND(H108&gt;0,Sponsor!$A108=0),1,0)</f>
        <v>0</v>
      </c>
      <c r="AG30" s="440">
        <f>IF(AND(I108&gt;0,Sponsor!$A108=0),1,0)</f>
        <v>0</v>
      </c>
      <c r="AH30" s="440">
        <f t="shared" si="8"/>
        <v>0</v>
      </c>
      <c r="AJ30" s="440">
        <f>Sponsor!Z30</f>
        <v>0</v>
      </c>
    </row>
    <row r="31" spans="1:36" ht="13.15" customHeight="1">
      <c r="A31" s="310" t="str">
        <f>IF(Sponsor!A31="","",Sponsor!A31)</f>
        <v/>
      </c>
      <c r="B31" s="1074" t="s">
        <v>201</v>
      </c>
      <c r="C31" s="762"/>
      <c r="D31" s="64">
        <f>Sponsor!D31</f>
        <v>0</v>
      </c>
      <c r="E31" s="65">
        <f t="shared" ref="E31:M31" si="13">SUM(E28:E30)</f>
        <v>0</v>
      </c>
      <c r="F31" s="65">
        <f t="shared" si="13"/>
        <v>0</v>
      </c>
      <c r="G31" s="65">
        <f t="shared" si="13"/>
        <v>0</v>
      </c>
      <c r="H31" s="65">
        <f t="shared" si="13"/>
        <v>0</v>
      </c>
      <c r="I31" s="65">
        <f t="shared" si="13"/>
        <v>0</v>
      </c>
      <c r="J31" s="58">
        <f>SUM(E31:I31)</f>
        <v>0</v>
      </c>
      <c r="K31" s="59">
        <f t="shared" si="6"/>
        <v>0</v>
      </c>
      <c r="L31" s="65">
        <f t="shared" si="13"/>
        <v>0</v>
      </c>
      <c r="M31" s="65">
        <f t="shared" si="13"/>
        <v>0</v>
      </c>
      <c r="N31" s="64">
        <f t="shared" si="1"/>
        <v>0</v>
      </c>
      <c r="O31" s="54">
        <f>PSUYr1!D31+PSUYr2!D31+PSUYr3!D31+PSUYr4!D31+PSUYr5!D31</f>
        <v>0</v>
      </c>
      <c r="P31" s="55">
        <f>PSUYr1!J31+PSUYr2!J31+PSUYr3!J31+PSUYr4!J31+PSUYr5!J31</f>
        <v>0</v>
      </c>
      <c r="Q31" s="60">
        <f>PSUYr1!K31+PSUYr2!K31+PSUYr3!K31+PSUYr4!K31+PSUYr5!K31</f>
        <v>0</v>
      </c>
      <c r="AC31" s="440">
        <f t="shared" ref="AC31:AH31" si="14">SUM(AC8:AC30)</f>
        <v>0</v>
      </c>
      <c r="AD31" s="440">
        <f t="shared" si="14"/>
        <v>0</v>
      </c>
      <c r="AE31" s="440">
        <f t="shared" si="14"/>
        <v>0</v>
      </c>
      <c r="AF31" s="440">
        <f t="shared" si="14"/>
        <v>0</v>
      </c>
      <c r="AG31" s="440">
        <f t="shared" si="14"/>
        <v>0</v>
      </c>
      <c r="AH31" s="440">
        <f t="shared" si="14"/>
        <v>0</v>
      </c>
      <c r="AI31" s="3" t="s">
        <v>259</v>
      </c>
      <c r="AJ31" s="440">
        <f>Sponsor!Z31</f>
        <v>0</v>
      </c>
    </row>
    <row r="32" spans="1:36" ht="13.15" customHeight="1">
      <c r="A32" s="310" t="str">
        <f>IF(Sponsor!A32="","",Sponsor!A32)</f>
        <v/>
      </c>
      <c r="B32" s="301" t="s">
        <v>266</v>
      </c>
      <c r="C32" s="102"/>
      <c r="D32" s="102"/>
      <c r="E32" s="102"/>
      <c r="F32" s="102"/>
      <c r="G32" s="102"/>
      <c r="H32" s="102"/>
      <c r="I32" s="102"/>
      <c r="J32" s="102"/>
      <c r="K32" s="102"/>
      <c r="L32" s="102"/>
      <c r="M32" s="102"/>
      <c r="N32" s="103"/>
      <c r="O32" s="1031"/>
      <c r="P32" s="824"/>
      <c r="Q32" s="797"/>
      <c r="AC32" s="440">
        <f t="shared" ref="AC32:AH32" si="15">SUM(AC14:AC30)</f>
        <v>0</v>
      </c>
      <c r="AD32" s="440">
        <f t="shared" si="15"/>
        <v>0</v>
      </c>
      <c r="AE32" s="440">
        <f t="shared" si="15"/>
        <v>0</v>
      </c>
      <c r="AF32" s="440">
        <f t="shared" si="15"/>
        <v>0</v>
      </c>
      <c r="AG32" s="440">
        <f t="shared" si="15"/>
        <v>0</v>
      </c>
      <c r="AH32" s="440">
        <f t="shared" si="15"/>
        <v>0</v>
      </c>
      <c r="AI32" s="3" t="s">
        <v>260</v>
      </c>
      <c r="AJ32" s="440">
        <f>Sponsor!Z32</f>
        <v>0</v>
      </c>
    </row>
    <row r="33" spans="1:36" ht="13.15" customHeight="1">
      <c r="A33" s="396" t="str">
        <f>IF(Sponsor!A33="","",Sponsor!A33)</f>
        <v>710DXX</v>
      </c>
      <c r="B33" s="396" t="str">
        <f>IF(Sponsor!B33 &lt;&gt;"",Sponsor!B33,"")</f>
        <v/>
      </c>
      <c r="C33" s="37" t="s">
        <v>37</v>
      </c>
      <c r="D33" s="354">
        <f>Sponsor!D33</f>
        <v>0</v>
      </c>
      <c r="E33" s="57"/>
      <c r="F33" s="57"/>
      <c r="G33" s="57"/>
      <c r="H33" s="57"/>
      <c r="I33" s="57"/>
      <c r="J33" s="58">
        <f>SUM(E33:I33)</f>
        <v>0</v>
      </c>
      <c r="K33" s="59">
        <f t="shared" si="6"/>
        <v>0</v>
      </c>
      <c r="L33" s="57"/>
      <c r="M33" s="57"/>
      <c r="N33" s="53">
        <f t="shared" si="1"/>
        <v>0</v>
      </c>
      <c r="O33" s="54">
        <f>PSUYr1!D33+PSUYr2!D33+PSUYr3!D33+PSUYr4!D33+PSUYr5!D33</f>
        <v>0</v>
      </c>
      <c r="P33" s="55">
        <f>PSUYr1!J33+PSUYr2!J33+PSUYr3!J33+PSUYr4!J33+PSUYr5!J33</f>
        <v>0</v>
      </c>
      <c r="Q33" s="60">
        <f>PSUYr1!K33+PSUYr2!K33+PSUYr3!K33+PSUYr4!K33+PSUYr5!K33</f>
        <v>0</v>
      </c>
      <c r="AC33" s="440"/>
      <c r="AD33" s="440"/>
      <c r="AE33" s="440"/>
      <c r="AF33" s="440"/>
      <c r="AG33" s="440"/>
      <c r="AH33" s="440"/>
      <c r="AJ33" s="440"/>
    </row>
    <row r="34" spans="1:36" ht="13.15" customHeight="1">
      <c r="A34" s="396" t="str">
        <f>IF(Sponsor!A34="","",Sponsor!A34)</f>
        <v>710DXX</v>
      </c>
      <c r="B34" s="396" t="str">
        <f>IF(Sponsor!B34 &lt;&gt;"",Sponsor!B34,"")</f>
        <v/>
      </c>
      <c r="C34" s="38" t="s">
        <v>38</v>
      </c>
      <c r="D34" s="355">
        <f>Sponsor!D34</f>
        <v>0</v>
      </c>
      <c r="E34" s="57"/>
      <c r="F34" s="57"/>
      <c r="G34" s="57"/>
      <c r="H34" s="57"/>
      <c r="I34" s="57"/>
      <c r="J34" s="58">
        <f>SUM(E34:I34)</f>
        <v>0</v>
      </c>
      <c r="K34" s="59">
        <f t="shared" si="6"/>
        <v>0</v>
      </c>
      <c r="L34" s="57"/>
      <c r="M34" s="57"/>
      <c r="N34" s="59">
        <f t="shared" si="1"/>
        <v>0</v>
      </c>
      <c r="O34" s="54">
        <f>PSUYr1!D34+PSUYr2!D34+PSUYr3!D34+PSUYr4!D34+PSUYr5!D34</f>
        <v>0</v>
      </c>
      <c r="P34" s="55">
        <f>PSUYr1!J34+PSUYr2!J34+PSUYr3!J34+PSUYr4!J34+PSUYr5!J34</f>
        <v>0</v>
      </c>
      <c r="Q34" s="60">
        <f>PSUYr1!K34+PSUYr2!K34+PSUYr3!K34+PSUYr4!K34+PSUYr5!K34</f>
        <v>0</v>
      </c>
      <c r="AC34" s="440">
        <f>IF(AND(E28&gt;0,Sponsor!$A28=0),1,0)</f>
        <v>0</v>
      </c>
      <c r="AD34" s="440">
        <f>IF(AND(F28&gt;0,Sponsor!$A28=0),1,0)</f>
        <v>0</v>
      </c>
      <c r="AE34" s="440">
        <f>IF(AND(G28&gt;0,Sponsor!$A28=0),1,0)</f>
        <v>0</v>
      </c>
      <c r="AF34" s="440">
        <f>IF(AND(H28&gt;0,Sponsor!$A28=0),1,0)</f>
        <v>0</v>
      </c>
      <c r="AG34" s="440">
        <f>IF(AND(I28&gt;0,Sponsor!$A28=0),1,0)</f>
        <v>0</v>
      </c>
      <c r="AH34" s="440">
        <f>SUM(AC34:AG34)</f>
        <v>0</v>
      </c>
      <c r="AJ34" s="440">
        <f>Sponsor!Z34</f>
        <v>0</v>
      </c>
    </row>
    <row r="35" spans="1:36" ht="13.15" customHeight="1">
      <c r="A35" s="396" t="str">
        <f>IF(Sponsor!A35="","",Sponsor!A35)</f>
        <v>710FXX</v>
      </c>
      <c r="B35" s="396" t="str">
        <f>IF(Sponsor!B35 &lt;&gt;"",Sponsor!B35,"")</f>
        <v/>
      </c>
      <c r="C35" s="38" t="s">
        <v>39</v>
      </c>
      <c r="D35" s="355">
        <f>Sponsor!D35</f>
        <v>0</v>
      </c>
      <c r="E35" s="57"/>
      <c r="F35" s="57"/>
      <c r="G35" s="57"/>
      <c r="H35" s="57"/>
      <c r="I35" s="57"/>
      <c r="J35" s="58">
        <f>SUM(E35:I35)</f>
        <v>0</v>
      </c>
      <c r="K35" s="59">
        <f t="shared" si="6"/>
        <v>0</v>
      </c>
      <c r="L35" s="57"/>
      <c r="M35" s="57"/>
      <c r="N35" s="59">
        <f t="shared" si="1"/>
        <v>0</v>
      </c>
      <c r="O35" s="54">
        <f>PSUYr1!D35+PSUYr2!D35+PSUYr3!D35+PSUYr4!D35+PSUYr5!D35</f>
        <v>0</v>
      </c>
      <c r="P35" s="55">
        <f>PSUYr1!J35+PSUYr2!J35+PSUYr3!J35+PSUYr4!J35+PSUYr5!J35</f>
        <v>0</v>
      </c>
      <c r="Q35" s="60">
        <f>PSUYr1!K35+PSUYr2!K35+PSUYr3!K35+PSUYr4!K35+PSUYr5!K35</f>
        <v>0</v>
      </c>
      <c r="AC35" s="440">
        <f>IF(AND(E29&gt;0,Sponsor!$A29=0),1,0)</f>
        <v>0</v>
      </c>
      <c r="AD35" s="440">
        <f>IF(AND(F29&gt;0,Sponsor!$A29=0),1,0)</f>
        <v>0</v>
      </c>
      <c r="AE35" s="440">
        <f>IF(AND(G29&gt;0,Sponsor!$A29=0),1,0)</f>
        <v>0</v>
      </c>
      <c r="AF35" s="440">
        <f>IF(AND(H29&gt;0,Sponsor!$A29=0),1,0)</f>
        <v>0</v>
      </c>
      <c r="AG35" s="440">
        <f>IF(AND(I29&gt;0,Sponsor!$A29=0),1,0)</f>
        <v>0</v>
      </c>
      <c r="AH35" s="440">
        <f>SUM(AC35:AG35)</f>
        <v>0</v>
      </c>
      <c r="AJ35" s="440">
        <f>Sponsor!Z35</f>
        <v>0</v>
      </c>
    </row>
    <row r="36" spans="1:36" ht="13.15" customHeight="1">
      <c r="A36" s="310" t="str">
        <f>IF(Sponsor!A36="","",Sponsor!A36)</f>
        <v/>
      </c>
      <c r="B36" s="1074" t="s">
        <v>52</v>
      </c>
      <c r="C36" s="762"/>
      <c r="D36" s="72">
        <f>Sponsor!D36</f>
        <v>0</v>
      </c>
      <c r="E36" s="73">
        <f t="shared" ref="E36:M36" si="16">SUM(E33:E35)</f>
        <v>0</v>
      </c>
      <c r="F36" s="73">
        <f t="shared" si="16"/>
        <v>0</v>
      </c>
      <c r="G36" s="73">
        <f t="shared" si="16"/>
        <v>0</v>
      </c>
      <c r="H36" s="73">
        <f t="shared" si="16"/>
        <v>0</v>
      </c>
      <c r="I36" s="73">
        <f t="shared" si="16"/>
        <v>0</v>
      </c>
      <c r="J36" s="58">
        <f>SUM(E36:I36)</f>
        <v>0</v>
      </c>
      <c r="K36" s="59">
        <f t="shared" si="6"/>
        <v>0</v>
      </c>
      <c r="L36" s="73">
        <f t="shared" si="16"/>
        <v>0</v>
      </c>
      <c r="M36" s="73">
        <f t="shared" si="16"/>
        <v>0</v>
      </c>
      <c r="N36" s="72">
        <f t="shared" si="1"/>
        <v>0</v>
      </c>
      <c r="O36" s="54">
        <f>PSUYr1!D36+PSUYr2!D36+PSUYr3!D36+PSUYr4!D36+PSUYr5!D36</f>
        <v>0</v>
      </c>
      <c r="P36" s="55">
        <f>PSUYr1!J36+PSUYr2!J36+PSUYr3!J36+PSUYr4!J36+PSUYr5!J36</f>
        <v>0</v>
      </c>
      <c r="Q36" s="60">
        <f>PSUYr1!K36+PSUYr2!K36+PSUYr3!K36+PSUYr4!K36+PSUYr5!K36</f>
        <v>0</v>
      </c>
      <c r="AC36" s="440">
        <f>SUM(AC34:AC35)</f>
        <v>0</v>
      </c>
      <c r="AD36" s="440">
        <f>SUM(AD34:AD35)</f>
        <v>0</v>
      </c>
      <c r="AE36" s="440">
        <f>SUM(AE34:AE35)</f>
        <v>0</v>
      </c>
      <c r="AF36" s="440">
        <f>SUM(AF34:AF35)</f>
        <v>0</v>
      </c>
      <c r="AG36" s="440">
        <f>SUM(AG34:AG35)</f>
        <v>0</v>
      </c>
      <c r="AH36" s="440">
        <f>SUM(AC36:AG36)</f>
        <v>0</v>
      </c>
      <c r="AJ36" s="440">
        <f>Sponsor!Z36</f>
        <v>0</v>
      </c>
    </row>
    <row r="37" spans="1:36" ht="13.15" customHeight="1">
      <c r="A37" s="310" t="str">
        <f>IF(Sponsor!A37="","",Sponsor!A37)</f>
        <v/>
      </c>
      <c r="B37" s="301" t="s">
        <v>262</v>
      </c>
      <c r="C37" s="102"/>
      <c r="D37" s="102"/>
      <c r="E37" s="102"/>
      <c r="F37" s="102"/>
      <c r="G37" s="102"/>
      <c r="H37" s="102"/>
      <c r="I37" s="102"/>
      <c r="J37" s="102"/>
      <c r="K37" s="102"/>
      <c r="L37" s="102"/>
      <c r="M37" s="102"/>
      <c r="N37" s="103"/>
      <c r="O37" s="1031"/>
      <c r="P37" s="824"/>
      <c r="Q37" s="797"/>
      <c r="AC37" s="440">
        <f>IF(AND(E111&gt;0,Sponsor!$A111=0),1,0)</f>
        <v>0</v>
      </c>
      <c r="AD37" s="440">
        <f>IF(AND(F111&gt;0,Sponsor!$A111=0),1,0)</f>
        <v>0</v>
      </c>
      <c r="AE37" s="440">
        <f>IF(AND(G111&gt;0,Sponsor!$A111=0),1,0)</f>
        <v>0</v>
      </c>
      <c r="AF37" s="440">
        <f>IF(AND(H111&gt;0,Sponsor!$A111=0),1,0)</f>
        <v>0</v>
      </c>
      <c r="AG37" s="440">
        <f>IF(AND(I111&gt;0,Sponsor!$A111=0),1,0)</f>
        <v>0</v>
      </c>
      <c r="AH37" s="440">
        <f t="shared" ref="AH37:AH42" si="17">SUM(AC37:AG37)</f>
        <v>0</v>
      </c>
      <c r="AJ37" s="440">
        <f>Sponsor!Z37</f>
        <v>0</v>
      </c>
    </row>
    <row r="38" spans="1:36" ht="13.15" customHeight="1">
      <c r="A38" s="442">
        <f>IF(Sponsor!A38="","",Sponsor!A38)</f>
        <v>722200</v>
      </c>
      <c r="B38" s="396" t="str">
        <f>IF(Sponsor!B38 &lt;&gt;"",Sponsor!B38,"")</f>
        <v/>
      </c>
      <c r="C38" s="37" t="s">
        <v>40</v>
      </c>
      <c r="D38" s="354">
        <f>Sponsor!D38</f>
        <v>0</v>
      </c>
      <c r="E38" s="57"/>
      <c r="F38" s="57"/>
      <c r="G38" s="57"/>
      <c r="H38" s="57"/>
      <c r="I38" s="57"/>
      <c r="J38" s="58">
        <f>SUM(E38:I38)</f>
        <v>0</v>
      </c>
      <c r="K38" s="59">
        <f t="shared" si="6"/>
        <v>0</v>
      </c>
      <c r="L38" s="57"/>
      <c r="M38" s="57"/>
      <c r="N38" s="53">
        <f t="shared" si="1"/>
        <v>0</v>
      </c>
      <c r="O38" s="54">
        <f>PSUYr1!D38+PSUYr2!D38+PSUYr3!D38+PSUYr4!D38+PSUYr5!D38</f>
        <v>0</v>
      </c>
      <c r="P38" s="55">
        <f>PSUYr1!J38+PSUYr2!J38+PSUYr3!J38+PSUYr4!J38+PSUYr5!J38</f>
        <v>0</v>
      </c>
      <c r="Q38" s="60">
        <f>PSUYr1!K38+PSUYr2!K38+PSUYr3!K38+PSUYr4!K38+PSUYr5!K38</f>
        <v>0</v>
      </c>
      <c r="AC38" s="440">
        <f>IF(AND(E112&gt;0,Sponsor!$A112=0),1,0)</f>
        <v>0</v>
      </c>
      <c r="AD38" s="440">
        <f>IF(AND(F112&gt;0,Sponsor!$A112=0),1,0)</f>
        <v>0</v>
      </c>
      <c r="AE38" s="440">
        <f>IF(AND(G112&gt;0,Sponsor!$A112=0),1,0)</f>
        <v>0</v>
      </c>
      <c r="AF38" s="440">
        <f>IF(AND(H112&gt;0,Sponsor!$A112=0),1,0)</f>
        <v>0</v>
      </c>
      <c r="AG38" s="440">
        <f>IF(AND(I112&gt;0,Sponsor!$A112=0),1,0)</f>
        <v>0</v>
      </c>
      <c r="AH38" s="440">
        <f t="shared" si="17"/>
        <v>0</v>
      </c>
      <c r="AJ38" s="440">
        <f>Sponsor!Z38</f>
        <v>0</v>
      </c>
    </row>
    <row r="39" spans="1:36" ht="13.15" customHeight="1">
      <c r="A39" s="442">
        <f>IF(Sponsor!A39="","",Sponsor!A39)</f>
        <v>722200</v>
      </c>
      <c r="B39" s="396" t="str">
        <f>IF(Sponsor!B39 &lt;&gt;"",Sponsor!B39,"")</f>
        <v/>
      </c>
      <c r="C39" s="336" t="s">
        <v>205</v>
      </c>
      <c r="D39" s="355">
        <f>Sponsor!D39</f>
        <v>0</v>
      </c>
      <c r="E39" s="57"/>
      <c r="F39" s="57"/>
      <c r="G39" s="57"/>
      <c r="H39" s="57"/>
      <c r="I39" s="57"/>
      <c r="J39" s="58">
        <f>SUM(E39:I39)</f>
        <v>0</v>
      </c>
      <c r="K39" s="59">
        <f t="shared" si="6"/>
        <v>0</v>
      </c>
      <c r="L39" s="57"/>
      <c r="M39" s="57"/>
      <c r="N39" s="59">
        <f t="shared" si="1"/>
        <v>0</v>
      </c>
      <c r="O39" s="54">
        <f>PSUYr1!D39+PSUYr2!D39+PSUYr3!D39+PSUYr4!D39+PSUYr5!D39</f>
        <v>0</v>
      </c>
      <c r="P39" s="55">
        <f>PSUYr1!J39+PSUYr2!J39+PSUYr3!J39+PSUYr4!J39+PSUYr5!J39</f>
        <v>0</v>
      </c>
      <c r="Q39" s="60">
        <f>PSUYr1!K39+PSUYr2!K39+PSUYr3!K39+PSUYr4!K39+PSUYr5!K39</f>
        <v>0</v>
      </c>
      <c r="AC39" s="440">
        <f>IF(AND(E113&gt;0,Sponsor!$A113=0),1,0)</f>
        <v>0</v>
      </c>
      <c r="AD39" s="440">
        <f>IF(AND(F113&gt;0,Sponsor!$A113=0),1,0)</f>
        <v>0</v>
      </c>
      <c r="AE39" s="440">
        <f>IF(AND(G113&gt;0,Sponsor!$A113=0),1,0)</f>
        <v>0</v>
      </c>
      <c r="AF39" s="440">
        <f>IF(AND(H113&gt;0,Sponsor!$A113=0),1,0)</f>
        <v>0</v>
      </c>
      <c r="AG39" s="440">
        <f>IF(AND(I113&gt;0,Sponsor!$A113=0),1,0)</f>
        <v>0</v>
      </c>
      <c r="AH39" s="440">
        <f t="shared" si="17"/>
        <v>0</v>
      </c>
      <c r="AJ39" s="440">
        <f>Sponsor!Z39</f>
        <v>0</v>
      </c>
    </row>
    <row r="40" spans="1:36" ht="13.15" customHeight="1">
      <c r="A40" s="442">
        <f>IF(Sponsor!A40="","",Sponsor!A40)</f>
        <v>722200</v>
      </c>
      <c r="B40" s="396" t="str">
        <f>IF(Sponsor!B40 &lt;&gt;"",Sponsor!B40,"")</f>
        <v/>
      </c>
      <c r="C40" s="38" t="s">
        <v>42</v>
      </c>
      <c r="D40" s="355">
        <f>Sponsor!D40</f>
        <v>0</v>
      </c>
      <c r="E40" s="57"/>
      <c r="F40" s="57"/>
      <c r="G40" s="57"/>
      <c r="H40" s="57"/>
      <c r="I40" s="57"/>
      <c r="J40" s="58">
        <f>SUM(E40:I40)</f>
        <v>0</v>
      </c>
      <c r="K40" s="59">
        <f t="shared" si="6"/>
        <v>0</v>
      </c>
      <c r="L40" s="57"/>
      <c r="M40" s="57"/>
      <c r="N40" s="59">
        <f t="shared" si="1"/>
        <v>0</v>
      </c>
      <c r="O40" s="54">
        <f>PSUYr1!D40+PSUYr2!D40+PSUYr3!D40+PSUYr4!D40+PSUYr5!D40</f>
        <v>0</v>
      </c>
      <c r="P40" s="55">
        <f>PSUYr1!J40+PSUYr2!J40+PSUYr3!J40+PSUYr4!J40+PSUYr5!J40</f>
        <v>0</v>
      </c>
      <c r="Q40" s="60">
        <f>PSUYr1!K40+PSUYr2!K40+PSUYr3!K40+PSUYr4!K40+PSUYr5!K40</f>
        <v>0</v>
      </c>
      <c r="AC40" s="440">
        <f>IF(AND(E114&gt;0,Sponsor!$A114=0),1,0)</f>
        <v>0</v>
      </c>
      <c r="AD40" s="440">
        <f>IF(AND(F114&gt;0,Sponsor!$A114=0),1,0)</f>
        <v>0</v>
      </c>
      <c r="AE40" s="440">
        <f>IF(AND(G114&gt;0,Sponsor!$A114=0),1,0)</f>
        <v>0</v>
      </c>
      <c r="AF40" s="440">
        <f>IF(AND(H114&gt;0,Sponsor!$A114=0),1,0)</f>
        <v>0</v>
      </c>
      <c r="AG40" s="440">
        <f>IF(AND(I114&gt;0,Sponsor!$A114=0),1,0)</f>
        <v>0</v>
      </c>
      <c r="AH40" s="440">
        <f t="shared" si="17"/>
        <v>0</v>
      </c>
      <c r="AJ40" s="440">
        <f>Sponsor!Z40</f>
        <v>0</v>
      </c>
    </row>
    <row r="41" spans="1:36" ht="13.15" customHeight="1">
      <c r="A41" s="442">
        <f>IF(Sponsor!A41="","",Sponsor!A41)</f>
        <v>722200</v>
      </c>
      <c r="B41" s="396" t="str">
        <f>IF(Sponsor!B41 &lt;&gt;"",Sponsor!B41,"")</f>
        <v/>
      </c>
      <c r="C41" s="38" t="s">
        <v>23</v>
      </c>
      <c r="D41" s="355">
        <f>Sponsor!D41</f>
        <v>0</v>
      </c>
      <c r="E41" s="57"/>
      <c r="F41" s="57"/>
      <c r="G41" s="57"/>
      <c r="H41" s="57"/>
      <c r="I41" s="57"/>
      <c r="J41" s="58">
        <f>SUM(E41:I41)</f>
        <v>0</v>
      </c>
      <c r="K41" s="59">
        <f t="shared" si="6"/>
        <v>0</v>
      </c>
      <c r="L41" s="57"/>
      <c r="M41" s="57"/>
      <c r="N41" s="59">
        <f t="shared" si="1"/>
        <v>0</v>
      </c>
      <c r="O41" s="54">
        <f>PSUYr1!D41+PSUYr2!D41+PSUYr3!D41+PSUYr4!D41+PSUYr5!D41</f>
        <v>0</v>
      </c>
      <c r="P41" s="55">
        <f>PSUYr1!J41+PSUYr2!J41+PSUYr3!J41+PSUYr4!J41+PSUYr5!J41</f>
        <v>0</v>
      </c>
      <c r="Q41" s="60">
        <f>PSUYr1!K41+PSUYr2!K41+PSUYr3!K41+PSUYr4!K41+PSUYr5!K41</f>
        <v>0</v>
      </c>
      <c r="AC41" s="440">
        <f>IF(AND(E115&gt;0,Sponsor!$A115=0),1,0)</f>
        <v>0</v>
      </c>
      <c r="AD41" s="440">
        <f>IF(AND(F115&gt;0,Sponsor!$A115=0),1,0)</f>
        <v>0</v>
      </c>
      <c r="AE41" s="440">
        <f>IF(AND(G115&gt;0,Sponsor!$A115=0),1,0)</f>
        <v>0</v>
      </c>
      <c r="AF41" s="440">
        <f>IF(AND(H115&gt;0,Sponsor!$A115=0),1,0)</f>
        <v>0</v>
      </c>
      <c r="AG41" s="440">
        <f>IF(AND(I115&gt;0,Sponsor!$A115=0),1,0)</f>
        <v>0</v>
      </c>
      <c r="AH41" s="440">
        <f t="shared" si="17"/>
        <v>0</v>
      </c>
      <c r="AJ41" s="440">
        <f>Sponsor!Z41</f>
        <v>0</v>
      </c>
    </row>
    <row r="42" spans="1:36" ht="13.15" customHeight="1">
      <c r="A42" s="310" t="str">
        <f>IF(Sponsor!A42="","",Sponsor!A42)</f>
        <v/>
      </c>
      <c r="B42" s="1074" t="s">
        <v>50</v>
      </c>
      <c r="C42" s="762"/>
      <c r="D42" s="64">
        <f>Sponsor!D42</f>
        <v>0</v>
      </c>
      <c r="E42" s="65">
        <f>SUM(E38:E41)</f>
        <v>0</v>
      </c>
      <c r="F42" s="65">
        <f>SUM(F38:F41)</f>
        <v>0</v>
      </c>
      <c r="G42" s="65">
        <f>SUM(G38:G41)</f>
        <v>0</v>
      </c>
      <c r="H42" s="65">
        <f>SUM(H38:H41)</f>
        <v>0</v>
      </c>
      <c r="I42" s="65">
        <f>SUM(I38:I41)</f>
        <v>0</v>
      </c>
      <c r="J42" s="58">
        <f>SUM(E42:I42)</f>
        <v>0</v>
      </c>
      <c r="K42" s="59">
        <f t="shared" si="6"/>
        <v>0</v>
      </c>
      <c r="L42" s="65">
        <f>SUM(L38:L41)</f>
        <v>0</v>
      </c>
      <c r="M42" s="65">
        <f>SUM(M38:M41)</f>
        <v>0</v>
      </c>
      <c r="N42" s="64">
        <f t="shared" si="1"/>
        <v>0</v>
      </c>
      <c r="O42" s="54">
        <f>PSUYr1!D42+PSUYr2!D42+PSUYr3!D42+PSUYr4!D42+PSUYr5!D42</f>
        <v>0</v>
      </c>
      <c r="P42" s="55">
        <f>PSUYr1!J42+PSUYr2!J42+PSUYr3!J42+PSUYr4!J42+PSUYr5!J42</f>
        <v>0</v>
      </c>
      <c r="Q42" s="60">
        <f>PSUYr1!K42+PSUYr2!K42+PSUYr3!K42+PSUYr4!K42+PSUYr5!K42</f>
        <v>0</v>
      </c>
      <c r="AC42" s="440">
        <f>SUM(AC37:AC41)</f>
        <v>0</v>
      </c>
      <c r="AD42" s="440">
        <f>SUM(AD37:AD41)</f>
        <v>0</v>
      </c>
      <c r="AE42" s="440">
        <f>SUM(AE37:AE41)</f>
        <v>0</v>
      </c>
      <c r="AF42" s="440">
        <f>SUM(AF37:AF41)</f>
        <v>0</v>
      </c>
      <c r="AG42" s="440">
        <f>SUM(AG37:AG41)</f>
        <v>0</v>
      </c>
      <c r="AH42" s="440">
        <f t="shared" si="17"/>
        <v>0</v>
      </c>
      <c r="AJ42" s="440">
        <f>Sponsor!Z42</f>
        <v>0</v>
      </c>
    </row>
    <row r="43" spans="1:36" ht="13.15" customHeight="1">
      <c r="A43" s="310" t="str">
        <f>IF(Sponsor!A43="","",Sponsor!A43)</f>
        <v/>
      </c>
      <c r="B43" s="301" t="s">
        <v>263</v>
      </c>
      <c r="C43" s="102"/>
      <c r="D43" s="102"/>
      <c r="E43" s="102"/>
      <c r="F43" s="102"/>
      <c r="G43" s="102"/>
      <c r="H43" s="102"/>
      <c r="I43" s="102"/>
      <c r="J43" s="102"/>
      <c r="K43" s="102"/>
      <c r="L43" s="102"/>
      <c r="M43" s="102"/>
      <c r="N43" s="103"/>
      <c r="O43" s="1031"/>
      <c r="P43" s="824"/>
      <c r="Q43" s="797"/>
      <c r="AJ43" s="440">
        <f>Sponsor!Z43</f>
        <v>0</v>
      </c>
    </row>
    <row r="44" spans="1:36" ht="13.15" customHeight="1">
      <c r="A44" s="442">
        <f>IF(Sponsor!A44="","",Sponsor!A44)</f>
        <v>711200</v>
      </c>
      <c r="B44" s="396" t="str">
        <f>IF(Sponsor!B44 &lt;&gt;"",Sponsor!B44,"")</f>
        <v/>
      </c>
      <c r="C44" s="171" t="str">
        <f>Sponsor!C44</f>
        <v>Materials &amp; Supplies</v>
      </c>
      <c r="D44" s="354">
        <f>Sponsor!D44</f>
        <v>0</v>
      </c>
      <c r="E44" s="57"/>
      <c r="F44" s="57"/>
      <c r="G44" s="57"/>
      <c r="H44" s="57"/>
      <c r="I44" s="57"/>
      <c r="J44" s="58">
        <f t="shared" ref="J44:J53" si="18">SUM(E44:I44)</f>
        <v>0</v>
      </c>
      <c r="K44" s="59">
        <f t="shared" si="6"/>
        <v>0</v>
      </c>
      <c r="L44" s="57"/>
      <c r="M44" s="57"/>
      <c r="N44" s="53">
        <f t="shared" si="1"/>
        <v>0</v>
      </c>
      <c r="O44" s="54">
        <f>PSUYr1!D44+PSUYr2!D44+PSUYr3!D44+PSUYr4!D44+PSUYr5!D44</f>
        <v>0</v>
      </c>
      <c r="P44" s="55">
        <f>PSUYr1!J44+PSUYr2!J44+PSUYr3!J44+PSUYr4!J44+PSUYr5!J44</f>
        <v>0</v>
      </c>
      <c r="Q44" s="60">
        <f>PSUYr1!K44+PSUYr2!K44+PSUYr3!K44+PSUYr4!K44+PSUYr5!K44</f>
        <v>0</v>
      </c>
      <c r="AJ44" s="440">
        <f>Sponsor!Z44</f>
        <v>0</v>
      </c>
    </row>
    <row r="45" spans="1:36" ht="13.15" customHeight="1">
      <c r="A45" s="442">
        <f>IF(Sponsor!A45="","",Sponsor!A45)</f>
        <v>717000</v>
      </c>
      <c r="B45" s="396" t="str">
        <f>IF(Sponsor!B45 &lt;&gt;"",Sponsor!B45,"")</f>
        <v/>
      </c>
      <c r="C45" s="42" t="str">
        <f>Sponsor!C45</f>
        <v>Independent Contractor Services</v>
      </c>
      <c r="D45" s="355">
        <f>Sponsor!D45</f>
        <v>0</v>
      </c>
      <c r="E45" s="57"/>
      <c r="F45" s="57"/>
      <c r="G45" s="57"/>
      <c r="H45" s="57"/>
      <c r="I45" s="57"/>
      <c r="J45" s="58">
        <f t="shared" si="18"/>
        <v>0</v>
      </c>
      <c r="K45" s="59">
        <f t="shared" si="6"/>
        <v>0</v>
      </c>
      <c r="L45" s="57"/>
      <c r="M45" s="57"/>
      <c r="N45" s="59">
        <f t="shared" si="1"/>
        <v>0</v>
      </c>
      <c r="O45" s="54">
        <f>PSUYr1!D45+PSUYr2!D45+PSUYr3!D45+PSUYr4!D45+PSUYr5!D45</f>
        <v>0</v>
      </c>
      <c r="P45" s="55">
        <f>PSUYr1!J45+PSUYr2!J45+PSUYr3!J45+PSUYr4!J45+PSUYr5!J45</f>
        <v>0</v>
      </c>
      <c r="Q45" s="60">
        <f>PSUYr1!K45+PSUYr2!K45+PSUYr3!K45+PSUYr4!K45+PSUYr5!K45</f>
        <v>0</v>
      </c>
      <c r="AC45" s="440">
        <f>IF(AND(E118&gt;0,Sponsor!$A119=0),1,0)</f>
        <v>0</v>
      </c>
      <c r="AD45" s="440">
        <f>IF(AND(F118&gt;0,Sponsor!$A119=0),1,0)</f>
        <v>0</v>
      </c>
      <c r="AE45" s="440">
        <f>IF(AND(G118&gt;0,Sponsor!$A119=0),1,0)</f>
        <v>0</v>
      </c>
      <c r="AF45" s="440">
        <f>IF(AND(H118&gt;0,Sponsor!$A119=0),1,0)</f>
        <v>0</v>
      </c>
      <c r="AG45" s="440">
        <f>IF(AND(I118&gt;0,Sponsor!$A119=0),1,0)</f>
        <v>0</v>
      </c>
      <c r="AH45" s="440">
        <f t="shared" ref="AH45:AH53" si="19">SUM(AC45:AG45)</f>
        <v>0</v>
      </c>
      <c r="AJ45" s="440">
        <f>Sponsor!Z45</f>
        <v>0</v>
      </c>
    </row>
    <row r="46" spans="1:36" ht="13.15" customHeight="1">
      <c r="A46" s="442">
        <f>IF(Sponsor!A46="","",Sponsor!A46)</f>
        <v>717200</v>
      </c>
      <c r="B46" s="396" t="str">
        <f>IF(Sponsor!B46 &lt;&gt;"",Sponsor!B46,"")</f>
        <v/>
      </c>
      <c r="C46" s="42" t="str">
        <f>Sponsor!C46</f>
        <v>Professional/Consultant Services</v>
      </c>
      <c r="D46" s="355">
        <f>Sponsor!D46</f>
        <v>0</v>
      </c>
      <c r="E46" s="57"/>
      <c r="F46" s="57"/>
      <c r="G46" s="57"/>
      <c r="H46" s="57"/>
      <c r="I46" s="57"/>
      <c r="J46" s="58">
        <f t="shared" si="18"/>
        <v>0</v>
      </c>
      <c r="K46" s="59">
        <f t="shared" si="6"/>
        <v>0</v>
      </c>
      <c r="L46" s="57"/>
      <c r="M46" s="57"/>
      <c r="N46" s="59">
        <f t="shared" si="1"/>
        <v>0</v>
      </c>
      <c r="O46" s="54">
        <f>PSUYr1!D46+PSUYr2!D46+PSUYr3!D46+PSUYr4!D46+PSUYr5!D46</f>
        <v>0</v>
      </c>
      <c r="P46" s="55">
        <f>PSUYr1!J46+PSUYr2!J46+PSUYr3!J46+PSUYr4!J46+PSUYr5!J46</f>
        <v>0</v>
      </c>
      <c r="Q46" s="60">
        <f>PSUYr1!K46+PSUYr2!K46+PSUYr3!K46+PSUYr4!K46+PSUYr5!K46</f>
        <v>0</v>
      </c>
      <c r="AC46" s="440">
        <f>IF(AND(E119&gt;0,Sponsor!$A120=0),1,0)</f>
        <v>0</v>
      </c>
      <c r="AD46" s="440">
        <f>IF(AND(F119&gt;0,Sponsor!$A120=0),1,0)</f>
        <v>0</v>
      </c>
      <c r="AE46" s="440">
        <f>IF(AND(G119&gt;0,Sponsor!$A120=0),1,0)</f>
        <v>0</v>
      </c>
      <c r="AF46" s="440">
        <f>IF(AND(H119&gt;0,Sponsor!$A120=0),1,0)</f>
        <v>0</v>
      </c>
      <c r="AG46" s="440">
        <f>IF(AND(I119&gt;0,Sponsor!$A120=0),1,0)</f>
        <v>0</v>
      </c>
      <c r="AH46" s="440">
        <f t="shared" si="19"/>
        <v>0</v>
      </c>
      <c r="AJ46" s="440">
        <f>Sponsor!Z46</f>
        <v>0</v>
      </c>
    </row>
    <row r="47" spans="1:36" ht="13.15" customHeight="1">
      <c r="A47" s="442" t="str">
        <f>IF(Sponsor!A47="","",Sponsor!A47)</f>
        <v>715XXX</v>
      </c>
      <c r="B47" s="396" t="str">
        <f>IF(Sponsor!B47 &lt;&gt;"",Sponsor!B47,"")</f>
        <v/>
      </c>
      <c r="C47" s="42" t="str">
        <f>Sponsor!C47</f>
        <v>Non-Capital Equipment</v>
      </c>
      <c r="D47" s="355">
        <f>Sponsor!D47</f>
        <v>0</v>
      </c>
      <c r="E47" s="57"/>
      <c r="F47" s="57"/>
      <c r="G47" s="57"/>
      <c r="H47" s="57"/>
      <c r="I47" s="57"/>
      <c r="J47" s="58">
        <f t="shared" si="18"/>
        <v>0</v>
      </c>
      <c r="K47" s="59">
        <f t="shared" si="6"/>
        <v>0</v>
      </c>
      <c r="L47" s="57"/>
      <c r="M47" s="57"/>
      <c r="N47" s="59">
        <f t="shared" si="1"/>
        <v>0</v>
      </c>
      <c r="O47" s="54">
        <f>PSUYr1!D47+PSUYr2!D47+PSUYr3!D47+PSUYr4!D47+PSUYr5!D47</f>
        <v>0</v>
      </c>
      <c r="P47" s="55">
        <f>PSUYr1!J47+PSUYr2!J47+PSUYr3!J47+PSUYr4!J47+PSUYr5!J47</f>
        <v>0</v>
      </c>
      <c r="Q47" s="60">
        <f>PSUYr1!K47+PSUYr2!K47+PSUYr3!K47+PSUYr4!K47+PSUYr5!K47</f>
        <v>0</v>
      </c>
      <c r="AC47" s="440">
        <f>IF(AND(E120&gt;0,Sponsor!$A121=0),1,0)</f>
        <v>0</v>
      </c>
      <c r="AD47" s="440">
        <f>IF(AND(F120&gt;0,Sponsor!$A121=0),1,0)</f>
        <v>0</v>
      </c>
      <c r="AE47" s="440">
        <f>IF(AND(G120&gt;0,Sponsor!$A121=0),1,0)</f>
        <v>0</v>
      </c>
      <c r="AF47" s="440">
        <f>IF(AND(H120&gt;0,Sponsor!$A121=0),1,0)</f>
        <v>0</v>
      </c>
      <c r="AG47" s="440">
        <f>IF(AND(I120&gt;0,Sponsor!$A121=0),1,0)</f>
        <v>0</v>
      </c>
      <c r="AH47" s="440">
        <f t="shared" si="19"/>
        <v>0</v>
      </c>
      <c r="AJ47" s="440">
        <f>Sponsor!Z47</f>
        <v>0</v>
      </c>
    </row>
    <row r="48" spans="1:36" ht="13.15" customHeight="1">
      <c r="A48" s="442">
        <f>IF(Sponsor!A48="","",Sponsor!A48)</f>
        <v>730000</v>
      </c>
      <c r="B48" s="396" t="str">
        <f>IF(Sponsor!B48 &lt;&gt;"",Sponsor!B48,"")</f>
        <v/>
      </c>
      <c r="C48" s="42" t="str">
        <f>Sponsor!C48</f>
        <v>Subrecipients (enter below)</v>
      </c>
      <c r="D48" s="61">
        <f>Sponsor!D48</f>
        <v>0</v>
      </c>
      <c r="E48" s="385">
        <f>E160</f>
        <v>0</v>
      </c>
      <c r="F48" s="385">
        <f>F160</f>
        <v>0</v>
      </c>
      <c r="G48" s="385">
        <f>G160</f>
        <v>0</v>
      </c>
      <c r="H48" s="385">
        <f>H160</f>
        <v>0</v>
      </c>
      <c r="I48" s="385">
        <f>I160</f>
        <v>0</v>
      </c>
      <c r="J48" s="486">
        <f t="shared" si="18"/>
        <v>0</v>
      </c>
      <c r="K48" s="363">
        <f>D48+J48</f>
        <v>0</v>
      </c>
      <c r="L48" s="364">
        <f>L160</f>
        <v>0</v>
      </c>
      <c r="M48" s="364">
        <f>M160</f>
        <v>0</v>
      </c>
      <c r="N48" s="61">
        <f t="shared" si="1"/>
        <v>0</v>
      </c>
      <c r="O48" s="54">
        <f>PSUYr1!D48+PSUYr2!D48+PSUYr3!D48+PSUYr4!D48+PSUYr5!D48</f>
        <v>0</v>
      </c>
      <c r="P48" s="75">
        <f>J48+PSUYr2!J48+PSUYr3!J48+PSUYr4!J48+PSUYr5!J48</f>
        <v>0</v>
      </c>
      <c r="Q48" s="60">
        <f>PSUYr1!K48+PSUYr2!K48+PSUYr3!K48+PSUYr4!K48+PSUYr5!K48</f>
        <v>0</v>
      </c>
      <c r="AC48" s="440">
        <f>IF(AND(E121&gt;0,Sponsor!$A122=0),1,0)</f>
        <v>0</v>
      </c>
      <c r="AD48" s="440">
        <f>IF(AND(F121&gt;0,Sponsor!$A122=0),1,0)</f>
        <v>0</v>
      </c>
      <c r="AE48" s="440">
        <f>IF(AND(G121&gt;0,Sponsor!$A122=0),1,0)</f>
        <v>0</v>
      </c>
      <c r="AF48" s="440">
        <f>IF(AND(H121&gt;0,Sponsor!$A122=0),1,0)</f>
        <v>0</v>
      </c>
      <c r="AG48" s="440">
        <f>IF(AND(I121&gt;0,Sponsor!$A122=0),1,0)</f>
        <v>0</v>
      </c>
      <c r="AH48" s="440">
        <f t="shared" si="19"/>
        <v>0</v>
      </c>
      <c r="AJ48" s="440">
        <f>Sponsor!Z48</f>
        <v>0</v>
      </c>
    </row>
    <row r="49" spans="1:36" ht="13.15" customHeight="1">
      <c r="A49" s="442" t="str">
        <f>IF(Sponsor!A49="","",Sponsor!A49)</f>
        <v>72XXXX</v>
      </c>
      <c r="B49" s="396" t="str">
        <f>IF(Sponsor!B49 &lt;&gt;"",Sponsor!B49,"")</f>
        <v/>
      </c>
      <c r="C49" s="42" t="str">
        <f>Sponsor!C49</f>
        <v>Tuition- Graduate/Undergraduate</v>
      </c>
      <c r="D49" s="355">
        <f>Sponsor!D49</f>
        <v>0</v>
      </c>
      <c r="E49" s="57"/>
      <c r="F49" s="57"/>
      <c r="G49" s="57"/>
      <c r="H49" s="57"/>
      <c r="I49" s="57"/>
      <c r="J49" s="58">
        <f t="shared" si="18"/>
        <v>0</v>
      </c>
      <c r="K49" s="59">
        <f t="shared" si="6"/>
        <v>0</v>
      </c>
      <c r="L49" s="57"/>
      <c r="M49" s="57"/>
      <c r="N49" s="59">
        <f t="shared" si="1"/>
        <v>0</v>
      </c>
      <c r="O49" s="54">
        <f>PSUYr1!D49+PSUYr2!D49+PSUYr3!D49+PSUYr4!D49+PSUYr5!D49</f>
        <v>0</v>
      </c>
      <c r="P49" s="55">
        <f>PSUYr1!J49+PSUYr2!J49+PSUYr3!J49+PSUYr4!J49+PSUYr5!J49</f>
        <v>0</v>
      </c>
      <c r="Q49" s="60">
        <f>PSUYr1!K49+PSUYr2!K49+PSUYr3!K49+PSUYr4!K49+PSUYr5!K49</f>
        <v>0</v>
      </c>
      <c r="AC49" s="440">
        <f>IF(AND(E122&gt;0,Sponsor!$A123=0),1,0)</f>
        <v>0</v>
      </c>
      <c r="AD49" s="440">
        <f>IF(AND(F122&gt;0,Sponsor!$A123=0),1,0)</f>
        <v>0</v>
      </c>
      <c r="AE49" s="440">
        <f>IF(AND(G122&gt;0,Sponsor!$A123=0),1,0)</f>
        <v>0</v>
      </c>
      <c r="AF49" s="440">
        <f>IF(AND(H122&gt;0,Sponsor!$A123=0),1,0)</f>
        <v>0</v>
      </c>
      <c r="AG49" s="440">
        <f>IF(AND(I122&gt;0,Sponsor!$A123=0),1,0)</f>
        <v>0</v>
      </c>
      <c r="AH49" s="440">
        <f t="shared" si="19"/>
        <v>0</v>
      </c>
      <c r="AJ49" s="440">
        <f>Sponsor!Z49</f>
        <v>0</v>
      </c>
    </row>
    <row r="50" spans="1:36" ht="13.15" customHeight="1">
      <c r="A50" s="537" t="str">
        <f>IF(Sponsor!A50="","",Sponsor!A50)</f>
        <v/>
      </c>
      <c r="B50" s="520" t="str">
        <f>IF(Sponsor!B50 &lt;&gt;"",Sponsor!B50,"")</f>
        <v/>
      </c>
      <c r="C50" s="530"/>
      <c r="D50" s="522">
        <f>Sponsor!D50</f>
        <v>0</v>
      </c>
      <c r="E50" s="519"/>
      <c r="F50" s="519"/>
      <c r="G50" s="519"/>
      <c r="H50" s="519"/>
      <c r="I50" s="519"/>
      <c r="J50" s="58">
        <f t="shared" si="18"/>
        <v>0</v>
      </c>
      <c r="K50" s="59">
        <f>D50+J50</f>
        <v>0</v>
      </c>
      <c r="L50" s="57"/>
      <c r="M50" s="57"/>
      <c r="N50" s="59">
        <f t="shared" si="1"/>
        <v>0</v>
      </c>
      <c r="O50" s="54">
        <f>PSUYr1!D50+PSUYr2!D50+PSUYr3!D50+PSUYr4!D50+PSUYr5!D50</f>
        <v>0</v>
      </c>
      <c r="P50" s="55">
        <f>PSUYr1!J50+PSUYr2!J50+PSUYr3!J50+PSUYr4!J50+PSUYr5!J50</f>
        <v>0</v>
      </c>
      <c r="Q50" s="60">
        <f>PSUYr1!K50+PSUYr2!K50+PSUYr3!K50+PSUYr4!K50+PSUYr5!K50</f>
        <v>0</v>
      </c>
      <c r="AC50" s="440">
        <f>IF(AND(E123&gt;0,Sponsor!$A124=0),1,0)</f>
        <v>0</v>
      </c>
      <c r="AD50" s="440">
        <f>IF(AND(F123&gt;0,Sponsor!$A124=0),1,0)</f>
        <v>0</v>
      </c>
      <c r="AE50" s="440">
        <f>IF(AND(G123&gt;0,Sponsor!$A124=0),1,0)</f>
        <v>0</v>
      </c>
      <c r="AF50" s="440">
        <f>IF(AND(H123&gt;0,Sponsor!$A124=0),1,0)</f>
        <v>0</v>
      </c>
      <c r="AG50" s="440">
        <f>IF(AND(I123&gt;0,Sponsor!$A124=0),1,0)</f>
        <v>0</v>
      </c>
      <c r="AH50" s="440">
        <f t="shared" si="19"/>
        <v>0</v>
      </c>
      <c r="AJ50" s="440">
        <f>Sponsor!Z50</f>
        <v>0</v>
      </c>
    </row>
    <row r="51" spans="1:36" ht="13.15" customHeight="1">
      <c r="A51" s="443" t="s">
        <v>211</v>
      </c>
      <c r="B51" s="397"/>
      <c r="C51" s="42" t="str">
        <f>Sponsor!C51</f>
        <v>Other (enter below)</v>
      </c>
      <c r="D51" s="355">
        <f>Sponsor!D51</f>
        <v>0</v>
      </c>
      <c r="E51" s="58">
        <f>E127</f>
        <v>0</v>
      </c>
      <c r="F51" s="58">
        <f>F127</f>
        <v>0</v>
      </c>
      <c r="G51" s="58">
        <f>G127</f>
        <v>0</v>
      </c>
      <c r="H51" s="58">
        <f>H127</f>
        <v>0</v>
      </c>
      <c r="I51" s="58">
        <f>I127</f>
        <v>0</v>
      </c>
      <c r="J51" s="58">
        <f t="shared" si="18"/>
        <v>0</v>
      </c>
      <c r="K51" s="59">
        <f t="shared" si="6"/>
        <v>0</v>
      </c>
      <c r="L51" s="58">
        <f>L127</f>
        <v>0</v>
      </c>
      <c r="M51" s="58">
        <f>M127</f>
        <v>0</v>
      </c>
      <c r="N51" s="59">
        <f t="shared" si="1"/>
        <v>0</v>
      </c>
      <c r="O51" s="54">
        <f>PSUYr1!D51+PSUYr2!D51+PSUYr3!D51+PSUYr4!D51+PSUYr5!D51</f>
        <v>0</v>
      </c>
      <c r="P51" s="55">
        <f>PSUYr1!J51+PSUYr2!J51+PSUYr3!J51+PSUYr4!J51+PSUYr5!J51</f>
        <v>0</v>
      </c>
      <c r="Q51" s="60">
        <f>PSUYr1!K51+PSUYr2!K51+PSUYr3!K51+PSUYr4!K51+PSUYr5!K51</f>
        <v>0</v>
      </c>
      <c r="AC51" s="440">
        <f>IF(AND(E124&gt;0,Sponsor!$A125=0),1,0)</f>
        <v>0</v>
      </c>
      <c r="AD51" s="440">
        <f>IF(AND(F124&gt;0,Sponsor!$A125=0),1,0)</f>
        <v>0</v>
      </c>
      <c r="AE51" s="440">
        <f>IF(AND(G124&gt;0,Sponsor!$A125=0),1,0)</f>
        <v>0</v>
      </c>
      <c r="AF51" s="440">
        <f>IF(AND(H124&gt;0,Sponsor!$A125=0),1,0)</f>
        <v>0</v>
      </c>
      <c r="AG51" s="440">
        <f>IF(AND(I124&gt;0,Sponsor!$A125=0),1,0)</f>
        <v>0</v>
      </c>
      <c r="AH51" s="440">
        <f t="shared" si="19"/>
        <v>0</v>
      </c>
      <c r="AJ51" s="440">
        <f>Sponsor!Z51</f>
        <v>0</v>
      </c>
    </row>
    <row r="52" spans="1:36" ht="13.15" customHeight="1" thickBot="1">
      <c r="A52" s="310"/>
      <c r="B52" s="1072" t="s">
        <v>51</v>
      </c>
      <c r="C52" s="1073"/>
      <c r="D52" s="76">
        <f>Sponsor!D52</f>
        <v>0</v>
      </c>
      <c r="E52" s="77">
        <f t="shared" ref="E52:M52" si="20">SUM(E44:E51)</f>
        <v>0</v>
      </c>
      <c r="F52" s="77">
        <f t="shared" si="20"/>
        <v>0</v>
      </c>
      <c r="G52" s="77">
        <f t="shared" si="20"/>
        <v>0</v>
      </c>
      <c r="H52" s="77">
        <f t="shared" si="20"/>
        <v>0</v>
      </c>
      <c r="I52" s="77">
        <f t="shared" si="20"/>
        <v>0</v>
      </c>
      <c r="J52" s="77">
        <f t="shared" si="18"/>
        <v>0</v>
      </c>
      <c r="K52" s="78">
        <f t="shared" si="6"/>
        <v>0</v>
      </c>
      <c r="L52" s="77">
        <f t="shared" si="20"/>
        <v>0</v>
      </c>
      <c r="M52" s="77">
        <f t="shared" si="20"/>
        <v>0</v>
      </c>
      <c r="N52" s="76">
        <f t="shared" si="1"/>
        <v>0</v>
      </c>
      <c r="O52" s="79">
        <f>PSUYr1!D52+PSUYr2!D52+PSUYr3!D52+PSUYr4!D52+PSUYr5!D52</f>
        <v>0</v>
      </c>
      <c r="P52" s="80">
        <f>PSUYr1!J52+PSUYr2!J52+PSUYr3!J52+PSUYr4!J52+PSUYr5!J52</f>
        <v>0</v>
      </c>
      <c r="Q52" s="60">
        <f>PSUYr1!K52+PSUYr2!K52+PSUYr3!K52+PSUYr4!K52+PSUYr5!K52</f>
        <v>0</v>
      </c>
      <c r="AC52" s="440">
        <f>IF(AND(E125&gt;0,Sponsor!$A126=0),1,0)</f>
        <v>0</v>
      </c>
      <c r="AD52" s="440">
        <f>IF(AND(F125&gt;0,Sponsor!$A126=0),1,0)</f>
        <v>0</v>
      </c>
      <c r="AE52" s="440">
        <f>IF(AND(G125&gt;0,Sponsor!$A126=0),1,0)</f>
        <v>0</v>
      </c>
      <c r="AF52" s="440">
        <f>IF(AND(H125&gt;0,Sponsor!$A126=0),1,0)</f>
        <v>0</v>
      </c>
      <c r="AG52" s="440">
        <f>IF(AND(I125&gt;0,Sponsor!$A126=0),1,0)</f>
        <v>0</v>
      </c>
      <c r="AH52" s="440">
        <f t="shared" si="19"/>
        <v>0</v>
      </c>
      <c r="AJ52" s="440">
        <f>Sponsor!Z52</f>
        <v>0</v>
      </c>
    </row>
    <row r="53" spans="1:36" ht="13.15" customHeight="1" thickTop="1">
      <c r="A53" s="310"/>
      <c r="B53" s="1082" t="s">
        <v>16</v>
      </c>
      <c r="C53" s="1083"/>
      <c r="D53" s="81">
        <f>Sponsor!D53</f>
        <v>0</v>
      </c>
      <c r="E53" s="63">
        <f>E52+E42+E31+E26+E36</f>
        <v>0</v>
      </c>
      <c r="F53" s="63">
        <f>F52+F42+F31+F26+F36</f>
        <v>0</v>
      </c>
      <c r="G53" s="63">
        <f>G52+G42+G31+G26+G36</f>
        <v>0</v>
      </c>
      <c r="H53" s="63">
        <f>H52+H42+H31+H26+H36</f>
        <v>0</v>
      </c>
      <c r="I53" s="63">
        <f>I52+I42+I31+I26+I36</f>
        <v>0</v>
      </c>
      <c r="J53" s="58">
        <f t="shared" si="18"/>
        <v>0</v>
      </c>
      <c r="K53" s="59">
        <f t="shared" si="6"/>
        <v>0</v>
      </c>
      <c r="L53" s="63">
        <f>L52+L42+L35+L33+L31+L26+L34</f>
        <v>0</v>
      </c>
      <c r="M53" s="63">
        <f>M52+M42+M35+M33+M31+M26+M34</f>
        <v>0</v>
      </c>
      <c r="N53" s="61">
        <f t="shared" si="1"/>
        <v>0</v>
      </c>
      <c r="O53" s="82">
        <f>PSUYr1!D53+PSUYr2!D53+PSUYr3!D53+PSUYr4!D53+PSUYr5!D53</f>
        <v>0</v>
      </c>
      <c r="P53" s="55">
        <f>PSUYr1!J53+PSUYr2!J53+PSUYr3!J53+PSUYr4!J53+PSUYr5!J53</f>
        <v>0</v>
      </c>
      <c r="Q53" s="83">
        <f>PSUYr1!K53+PSUYr2!K53+PSUYr3!K53+PSUYr4!K53+PSUYr5!K53</f>
        <v>0</v>
      </c>
      <c r="AC53" s="440">
        <f>IF(AND(E126&gt;0,Sponsor!$A127=0),1,0)</f>
        <v>0</v>
      </c>
      <c r="AD53" s="440">
        <f>IF(AND(F126&gt;0,Sponsor!$A127=0),1,0)</f>
        <v>0</v>
      </c>
      <c r="AE53" s="440">
        <f>IF(AND(G126&gt;0,Sponsor!$A127=0),1,0)</f>
        <v>0</v>
      </c>
      <c r="AF53" s="440">
        <f>IF(AND(H126&gt;0,Sponsor!$A127=0),1,0)</f>
        <v>0</v>
      </c>
      <c r="AG53" s="440">
        <f>IF(AND(I126&gt;0,Sponsor!$A127=0),1,0)</f>
        <v>0</v>
      </c>
      <c r="AH53" s="440">
        <f t="shared" si="19"/>
        <v>0</v>
      </c>
      <c r="AJ53" s="440">
        <f>Sponsor!Z53</f>
        <v>0</v>
      </c>
    </row>
    <row r="54" spans="1:36" ht="13.15" customHeight="1">
      <c r="A54" s="444" t="s">
        <v>221</v>
      </c>
      <c r="C54" s="10" t="s">
        <v>56</v>
      </c>
      <c r="D54" s="61">
        <f>Sponsor!D54</f>
        <v>0</v>
      </c>
      <c r="E54" s="1039" t="s">
        <v>235</v>
      </c>
      <c r="F54" s="832"/>
      <c r="G54" s="832"/>
      <c r="H54" s="832"/>
      <c r="I54" s="832"/>
      <c r="J54" s="84">
        <f>ROUND(J23*J69,0)</f>
        <v>0</v>
      </c>
      <c r="K54" s="59">
        <f t="shared" si="6"/>
        <v>0</v>
      </c>
      <c r="L54" s="400" t="s">
        <v>235</v>
      </c>
      <c r="M54" s="400" t="s">
        <v>235</v>
      </c>
      <c r="N54" s="61">
        <f t="shared" si="1"/>
        <v>0</v>
      </c>
      <c r="O54" s="54">
        <f>PSUYr1!D54+PSUYr2!D54+PSUYr3!D54+PSUYr4!D54+PSUYr5!D54</f>
        <v>0</v>
      </c>
      <c r="P54" s="55">
        <f>PSUYr1!J54+PSUYr2!J54+PSUYr3!J54+PSUYr4!J54+PSUYr5!J54</f>
        <v>0</v>
      </c>
      <c r="Q54" s="60">
        <f>PSUYr1!K54+PSUYr2!K54+PSUYr3!K54+PSUYr4!K54+PSUYr5!K54</f>
        <v>0</v>
      </c>
      <c r="AC54" s="440">
        <f t="shared" ref="AC54:AH54" si="21">SUM(AC45:AC53)</f>
        <v>0</v>
      </c>
      <c r="AD54" s="440">
        <f t="shared" si="21"/>
        <v>0</v>
      </c>
      <c r="AE54" s="440">
        <f t="shared" si="21"/>
        <v>0</v>
      </c>
      <c r="AF54" s="440">
        <f t="shared" si="21"/>
        <v>0</v>
      </c>
      <c r="AG54" s="440">
        <f t="shared" si="21"/>
        <v>0</v>
      </c>
      <c r="AH54" s="440">
        <f t="shared" si="21"/>
        <v>0</v>
      </c>
      <c r="AJ54" s="440">
        <f>Sponsor!Z54</f>
        <v>0</v>
      </c>
    </row>
    <row r="55" spans="1:36" ht="13.15" customHeight="1">
      <c r="A55" s="310"/>
      <c r="B55" s="1084" t="s">
        <v>53</v>
      </c>
      <c r="C55" s="807"/>
      <c r="D55" s="61">
        <f>Sponsor!D55</f>
        <v>0</v>
      </c>
      <c r="E55" s="1019"/>
      <c r="F55" s="832"/>
      <c r="G55" s="832"/>
      <c r="H55" s="832"/>
      <c r="I55" s="832"/>
      <c r="J55" s="58">
        <f>J53+J54</f>
        <v>0</v>
      </c>
      <c r="K55" s="59">
        <f t="shared" si="6"/>
        <v>0</v>
      </c>
      <c r="L55" s="63">
        <f>L53</f>
        <v>0</v>
      </c>
      <c r="M55" s="63">
        <f>M53</f>
        <v>0</v>
      </c>
      <c r="N55" s="61">
        <f t="shared" si="1"/>
        <v>0</v>
      </c>
      <c r="O55" s="54">
        <f>PSUYr1!D55+PSUYr2!D55+PSUYr3!D55+PSUYr4!D55+PSUYr5!D55</f>
        <v>0</v>
      </c>
      <c r="P55" s="55">
        <f>PSUYr1!J55+PSUYr2!J55+PSUYr3!J55+PSUYr4!J55+PSUYr5!J55</f>
        <v>0</v>
      </c>
      <c r="Q55" s="60">
        <f>PSUYr1!K55+PSUYr2!K55+PSUYr3!K55+PSUYr4!K55+PSUYr5!K55</f>
        <v>0</v>
      </c>
    </row>
    <row r="56" spans="1:36" ht="13.15" customHeight="1">
      <c r="A56" s="310" t="str">
        <f>IF(Sponsor!A56="","",Sponsor!A56)</f>
        <v/>
      </c>
      <c r="B56" s="794" t="str">
        <f>Sponsor!B56</f>
        <v>PSU Contribution of Sponsor IDC</v>
      </c>
      <c r="C56" s="1085"/>
      <c r="D56" s="61">
        <f>Sponsor!D56</f>
        <v>0</v>
      </c>
      <c r="E56" s="1019"/>
      <c r="F56" s="832"/>
      <c r="G56" s="832"/>
      <c r="H56" s="832"/>
      <c r="I56" s="832"/>
      <c r="J56" s="63">
        <f>IF(D54=0,0,-(D62-D54))</f>
        <v>0</v>
      </c>
      <c r="K56" s="59">
        <f t="shared" si="6"/>
        <v>0</v>
      </c>
      <c r="L56" s="404"/>
      <c r="M56" s="404"/>
      <c r="N56" s="61">
        <f t="shared" si="1"/>
        <v>0</v>
      </c>
      <c r="O56" s="54">
        <f>PSUYr1!D56+PSUYr2!D56+PSUYr3!D56+PSUYr4!D56+PSUYr5!D56</f>
        <v>0</v>
      </c>
      <c r="P56" s="55">
        <f>PSUYr1!J56+PSUYr2!J56+PSUYr3!J56+PSUYr4!J56+PSUYr5!J56</f>
        <v>0</v>
      </c>
      <c r="Q56" s="60">
        <f>PSUYr1!K56+PSUYr2!K56+PSUYr3!K56+PSUYr4!K56+PSUYr5!K56</f>
        <v>0</v>
      </c>
    </row>
    <row r="57" spans="1:36" ht="13.15" customHeight="1">
      <c r="A57" s="396" t="str">
        <f>IF(Sponsor!A57="","",Sponsor!A57)</f>
        <v/>
      </c>
      <c r="B57" s="794"/>
      <c r="C57" s="13" t="str">
        <f>Sponsor!C57</f>
        <v>Above Sponsor Cap</v>
      </c>
      <c r="D57" s="392">
        <f>Sponsor!D57</f>
        <v>0</v>
      </c>
      <c r="E57" s="1075" t="s">
        <v>9</v>
      </c>
      <c r="F57" s="1035"/>
      <c r="G57" s="1035"/>
      <c r="H57" s="1035"/>
      <c r="I57" s="1035"/>
      <c r="J57" s="1035"/>
      <c r="K57" s="1035" t="s">
        <v>9</v>
      </c>
      <c r="L57" s="1036"/>
      <c r="M57" s="1036"/>
      <c r="N57" s="1036"/>
      <c r="O57" s="1037" t="s">
        <v>9</v>
      </c>
      <c r="P57" s="1036"/>
      <c r="Q57" s="1038"/>
    </row>
    <row r="58" spans="1:36" ht="13.15" customHeight="1">
      <c r="A58" s="396" t="str">
        <f>IF(Sponsor!A58="","",Sponsor!A58)</f>
        <v/>
      </c>
      <c r="B58" s="794"/>
      <c r="C58" s="13" t="str">
        <f>Sponsor!C58</f>
        <v>Required  CS</v>
      </c>
      <c r="D58" s="353">
        <f>Sponsor!D58</f>
        <v>0</v>
      </c>
      <c r="E58" s="1075"/>
      <c r="F58" s="1035"/>
      <c r="G58" s="1035"/>
      <c r="H58" s="1035"/>
      <c r="I58" s="1035"/>
      <c r="J58" s="1035"/>
      <c r="K58" s="1036"/>
      <c r="L58" s="1036"/>
      <c r="M58" s="1036"/>
      <c r="N58" s="1036"/>
      <c r="O58" s="1036"/>
      <c r="P58" s="1036"/>
      <c r="Q58" s="1038"/>
    </row>
    <row r="59" spans="1:36" ht="13.15" customHeight="1">
      <c r="A59" s="396" t="str">
        <f>IF(Sponsor!A59="","",Sponsor!A59)</f>
        <v/>
      </c>
      <c r="B59" s="794"/>
      <c r="C59" s="13" t="str">
        <f>Sponsor!C59</f>
        <v xml:space="preserve">State Agreement </v>
      </c>
      <c r="D59" s="353">
        <f>Sponsor!D59</f>
        <v>0</v>
      </c>
      <c r="E59" s="1075"/>
      <c r="F59" s="1035"/>
      <c r="G59" s="1035"/>
      <c r="H59" s="1035"/>
      <c r="I59" s="1035"/>
      <c r="J59" s="1035"/>
      <c r="K59" s="1036"/>
      <c r="L59" s="1036"/>
      <c r="M59" s="1036"/>
      <c r="N59" s="1036"/>
      <c r="O59" s="1036"/>
      <c r="P59" s="1036"/>
      <c r="Q59" s="1038"/>
    </row>
    <row r="60" spans="1:36" ht="13.15" customHeight="1">
      <c r="A60" s="396" t="str">
        <f>IF(Sponsor!A60="","",Sponsor!A60)</f>
        <v/>
      </c>
      <c r="B60" s="794"/>
      <c r="C60" s="13" t="str">
        <f>Sponsor!C60</f>
        <v>Voluntary CS</v>
      </c>
      <c r="D60" s="393">
        <f>Sponsor!D60</f>
        <v>0</v>
      </c>
      <c r="E60" s="1075"/>
      <c r="F60" s="1035"/>
      <c r="G60" s="1035"/>
      <c r="H60" s="1035"/>
      <c r="I60" s="1035"/>
      <c r="J60" s="1035"/>
      <c r="K60" s="1036"/>
      <c r="L60" s="1036"/>
      <c r="M60" s="1036"/>
      <c r="N60" s="1036"/>
      <c r="O60" s="1036"/>
      <c r="P60" s="1036"/>
      <c r="Q60" s="1038"/>
    </row>
    <row r="61" spans="1:36" ht="13.15" customHeight="1">
      <c r="A61" s="310" t="str">
        <f>IF(Sponsor!A61="","",Sponsor!A61)</f>
        <v/>
      </c>
      <c r="B61" s="794"/>
      <c r="C61" s="207" t="str">
        <f>Sponsor!C61</f>
        <v>TOTAL FACS</v>
      </c>
      <c r="D61" s="390">
        <f>Sponsor!D61</f>
        <v>0</v>
      </c>
      <c r="E61" s="1075"/>
      <c r="F61" s="1035"/>
      <c r="G61" s="1035"/>
      <c r="H61" s="1035"/>
      <c r="I61" s="1035"/>
      <c r="J61" s="1035"/>
      <c r="K61" s="1036"/>
      <c r="L61" s="1036"/>
      <c r="M61" s="1036"/>
      <c r="N61" s="1036"/>
      <c r="O61" s="1036"/>
      <c r="P61" s="1036"/>
      <c r="Q61" s="1038"/>
    </row>
    <row r="62" spans="1:36" ht="13.15" customHeight="1" thickBot="1">
      <c r="A62" s="396">
        <f>IF(Sponsor!A62="","",Sponsor!A62)</f>
        <v>760300</v>
      </c>
      <c r="B62" s="749"/>
      <c r="C62" s="13" t="s">
        <v>57</v>
      </c>
      <c r="D62" s="61">
        <f>Sponsor!D62</f>
        <v>0</v>
      </c>
      <c r="E62" s="418"/>
      <c r="F62" s="419"/>
      <c r="G62" s="419"/>
      <c r="H62" s="419"/>
      <c r="I62" s="419"/>
      <c r="J62" s="364">
        <f>J56+J54</f>
        <v>0</v>
      </c>
      <c r="K62" s="59">
        <f t="shared" si="6"/>
        <v>0</v>
      </c>
      <c r="L62" s="404"/>
      <c r="M62" s="404"/>
      <c r="N62" s="61">
        <f t="shared" si="1"/>
        <v>0</v>
      </c>
      <c r="O62" s="54">
        <f>PSUYr1!D62+PSUYr2!D62+PSUYr3!D62+PSUYr4!D62+PSUYr5!D62</f>
        <v>0</v>
      </c>
      <c r="P62" s="55">
        <f>PSUYr1!J62+PSUYr2!J62+PSUYr3!J62+PSUYr4!J62+PSUYr5!J62</f>
        <v>0</v>
      </c>
      <c r="Q62" s="85">
        <f>PSUYr1!K62+PSUYr2!K62+PSUYr3!K62+PSUYr4!K62+PSUYr5!K62</f>
        <v>0</v>
      </c>
    </row>
    <row r="63" spans="1:36" ht="13.15" customHeight="1" thickTop="1">
      <c r="A63" s="310"/>
      <c r="B63" s="1080" t="s">
        <v>31</v>
      </c>
      <c r="C63" s="1081"/>
      <c r="D63" s="128">
        <f>Sponsor!D63</f>
        <v>0</v>
      </c>
      <c r="E63" s="129">
        <f>E55</f>
        <v>0</v>
      </c>
      <c r="F63" s="129">
        <f>F55</f>
        <v>0</v>
      </c>
      <c r="G63" s="129">
        <f>G55</f>
        <v>0</v>
      </c>
      <c r="H63" s="129">
        <f>H55</f>
        <v>0</v>
      </c>
      <c r="I63" s="129">
        <f>I55</f>
        <v>0</v>
      </c>
      <c r="J63" s="129">
        <f>SUM(J55:J61)</f>
        <v>0</v>
      </c>
      <c r="K63" s="128">
        <f t="shared" si="6"/>
        <v>0</v>
      </c>
      <c r="L63" s="130">
        <f>L53+L62</f>
        <v>0</v>
      </c>
      <c r="M63" s="129">
        <f>M53+M62</f>
        <v>0</v>
      </c>
      <c r="N63" s="128">
        <f t="shared" si="1"/>
        <v>0</v>
      </c>
      <c r="O63" s="131">
        <f>PSUYr1!D63+PSUYr2!D63+PSUYr3!D63+PSUYr4!D63+PSUYr5!D63</f>
        <v>0</v>
      </c>
      <c r="P63" s="132">
        <f>PSUYr1!J63+PSUYr2!J63+PSUYr3!J63+PSUYr4!J63+PSUYr5!J63</f>
        <v>0</v>
      </c>
      <c r="Q63" s="133">
        <f>PSUYr1!K63+PSUYr2!K63+PSUYr3!K63+PSUYr4!K63+PSUYr5!K63</f>
        <v>0</v>
      </c>
    </row>
    <row r="64" spans="1:36" ht="13.15" customHeight="1">
      <c r="A64" s="310"/>
      <c r="B64" s="302" t="s">
        <v>324</v>
      </c>
      <c r="C64" s="22"/>
      <c r="D64" s="22"/>
      <c r="E64" s="22"/>
      <c r="F64" s="22"/>
      <c r="G64" s="22"/>
      <c r="H64" s="22"/>
      <c r="I64" s="22"/>
      <c r="J64" s="22"/>
      <c r="K64" s="22"/>
      <c r="L64" s="22"/>
      <c r="M64" s="22"/>
      <c r="N64" s="23"/>
      <c r="R64" s="324"/>
      <c r="S64" s="324"/>
      <c r="T64" s="324"/>
    </row>
    <row r="65" spans="1:20" ht="13.15" customHeight="1">
      <c r="A65" s="310"/>
      <c r="B65" s="303"/>
      <c r="C65" s="102"/>
      <c r="D65" s="102"/>
      <c r="E65" s="102"/>
      <c r="F65" s="102"/>
      <c r="G65" s="102"/>
      <c r="H65" s="102"/>
      <c r="I65" s="102"/>
      <c r="J65" s="102"/>
      <c r="K65" s="102"/>
      <c r="L65" s="102"/>
      <c r="M65" s="102"/>
      <c r="N65" s="103"/>
      <c r="R65" s="4"/>
      <c r="S65" s="284"/>
      <c r="T65" s="284"/>
    </row>
    <row r="66" spans="1:20" ht="13.15" customHeight="1">
      <c r="A66" s="310"/>
      <c r="B66" s="304" t="s">
        <v>33</v>
      </c>
      <c r="C66" s="102"/>
      <c r="D66" s="102"/>
      <c r="E66" s="102"/>
      <c r="F66" s="102"/>
      <c r="G66" s="102"/>
      <c r="H66" s="102"/>
      <c r="I66" s="102"/>
      <c r="J66" s="102"/>
      <c r="K66" s="102"/>
      <c r="L66" s="102"/>
      <c r="M66" s="102"/>
      <c r="N66" s="103"/>
      <c r="R66" s="1040" t="s">
        <v>193</v>
      </c>
      <c r="S66" s="1040"/>
      <c r="T66" s="2"/>
    </row>
    <row r="67" spans="1:20" ht="13.15" customHeight="1">
      <c r="A67" s="310"/>
      <c r="B67" s="782" t="str">
        <f>Sponsor!B67</f>
        <v>FRINGE BENEFIT RATE -- FULL</v>
      </c>
      <c r="C67" s="772"/>
      <c r="D67" s="373">
        <f>Sponsor!D67</f>
        <v>0.438</v>
      </c>
      <c r="E67" s="111">
        <f>$D$67</f>
        <v>0.438</v>
      </c>
      <c r="F67" s="111">
        <f>$D$67</f>
        <v>0.438</v>
      </c>
      <c r="G67" s="111">
        <f>$D$67</f>
        <v>0.438</v>
      </c>
      <c r="H67" s="111">
        <f>$D$67</f>
        <v>0.438</v>
      </c>
      <c r="I67" s="111">
        <f>$D$67</f>
        <v>0.438</v>
      </c>
      <c r="J67" s="111"/>
      <c r="K67" s="118"/>
      <c r="L67" s="111">
        <f>$D$67</f>
        <v>0.438</v>
      </c>
      <c r="M67" s="114">
        <f>$D$67</f>
        <v>0.438</v>
      </c>
      <c r="N67" s="28"/>
      <c r="O67" s="44"/>
      <c r="P67" s="44"/>
      <c r="R67" s="323" t="s">
        <v>194</v>
      </c>
      <c r="S67" s="255"/>
      <c r="T67" s="284"/>
    </row>
    <row r="68" spans="1:20" ht="13.15" customHeight="1">
      <c r="A68" s="310"/>
      <c r="B68" s="770" t="str">
        <f>Sponsor!B68</f>
        <v>FRINGE BENEFIT RATE -- PARTIAL</v>
      </c>
      <c r="C68" s="786"/>
      <c r="D68" s="374">
        <f>Sponsor!D68</f>
        <v>8.1000000000000003E-2</v>
      </c>
      <c r="E68" s="112">
        <f>D68</f>
        <v>8.1000000000000003E-2</v>
      </c>
      <c r="F68" s="112">
        <f>$E$68</f>
        <v>8.1000000000000003E-2</v>
      </c>
      <c r="G68" s="112">
        <f>$E$68</f>
        <v>8.1000000000000003E-2</v>
      </c>
      <c r="H68" s="112">
        <f>$E$68</f>
        <v>8.1000000000000003E-2</v>
      </c>
      <c r="I68" s="112">
        <f>$E$68</f>
        <v>8.1000000000000003E-2</v>
      </c>
      <c r="J68" s="107"/>
      <c r="K68" s="119"/>
      <c r="L68" s="112">
        <f>$D$68</f>
        <v>8.1000000000000003E-2</v>
      </c>
      <c r="M68" s="115">
        <f>$D$68</f>
        <v>8.1000000000000003E-2</v>
      </c>
      <c r="N68" s="29"/>
      <c r="O68" s="44"/>
      <c r="P68" s="44"/>
      <c r="R68" s="323" t="s">
        <v>195</v>
      </c>
      <c r="S68" s="255"/>
    </row>
    <row r="69" spans="1:20" ht="13.15" customHeight="1">
      <c r="A69" s="310"/>
      <c r="B69" s="736" t="str">
        <f>Sponsor!B69</f>
        <v>IDC COST RATE -- FULL</v>
      </c>
      <c r="C69" s="786"/>
      <c r="D69" s="374">
        <f>Sponsor!D69</f>
        <v>0.63900000000000001</v>
      </c>
      <c r="E69" s="110">
        <f>D69</f>
        <v>0.63900000000000001</v>
      </c>
      <c r="F69" s="110">
        <f t="shared" ref="F69:J70" si="22">E69</f>
        <v>0.63900000000000001</v>
      </c>
      <c r="G69" s="110">
        <f t="shared" si="22"/>
        <v>0.63900000000000001</v>
      </c>
      <c r="H69" s="110">
        <f t="shared" si="22"/>
        <v>0.63900000000000001</v>
      </c>
      <c r="I69" s="110">
        <f t="shared" si="22"/>
        <v>0.63900000000000001</v>
      </c>
      <c r="J69" s="325">
        <f t="shared" si="22"/>
        <v>0.63900000000000001</v>
      </c>
      <c r="K69" s="119"/>
      <c r="L69" s="112">
        <f>D69</f>
        <v>0.63900000000000001</v>
      </c>
      <c r="M69" s="115">
        <f>L69</f>
        <v>0.63900000000000001</v>
      </c>
      <c r="N69" s="29"/>
      <c r="O69" s="44"/>
      <c r="P69" s="44"/>
      <c r="R69" s="323" t="s">
        <v>196</v>
      </c>
      <c r="S69" s="255"/>
    </row>
    <row r="70" spans="1:20" ht="13.15" customHeight="1">
      <c r="A70" s="310"/>
      <c r="B70" s="1071" t="str">
        <f>Sponsor!B70</f>
        <v>IDC RATE -- CHARGED</v>
      </c>
      <c r="C70" s="760"/>
      <c r="D70" s="375">
        <f>Sponsor!D70</f>
        <v>0.63900000000000001</v>
      </c>
      <c r="E70" s="116">
        <f>Sponsor!D70</f>
        <v>0.63900000000000001</v>
      </c>
      <c r="F70" s="116">
        <f t="shared" si="22"/>
        <v>0.63900000000000001</v>
      </c>
      <c r="G70" s="116">
        <f t="shared" si="22"/>
        <v>0.63900000000000001</v>
      </c>
      <c r="H70" s="116">
        <f t="shared" si="22"/>
        <v>0.63900000000000001</v>
      </c>
      <c r="I70" s="116">
        <f t="shared" si="22"/>
        <v>0.63900000000000001</v>
      </c>
      <c r="J70" s="116">
        <f t="shared" si="22"/>
        <v>0.63900000000000001</v>
      </c>
      <c r="K70" s="120"/>
      <c r="L70" s="116">
        <f>$D$70</f>
        <v>0.63900000000000001</v>
      </c>
      <c r="M70" s="117">
        <f>$D$70</f>
        <v>0.63900000000000001</v>
      </c>
      <c r="N70" s="30"/>
      <c r="O70" s="2"/>
      <c r="P70" s="2"/>
      <c r="R70" s="323" t="s">
        <v>192</v>
      </c>
      <c r="S70" s="321">
        <f>(S67*S68/12)+(S69*(12-S68)/12)</f>
        <v>0</v>
      </c>
      <c r="T70" s="2"/>
    </row>
    <row r="71" spans="1:20" ht="13.15" customHeight="1">
      <c r="A71" s="310"/>
      <c r="B71" s="1041" t="s">
        <v>338</v>
      </c>
      <c r="C71" s="1041"/>
      <c r="D71" s="1041"/>
      <c r="E71" s="1041"/>
      <c r="F71" s="1041"/>
      <c r="G71" s="1041"/>
      <c r="H71" s="1041"/>
      <c r="I71" s="1041"/>
      <c r="J71" s="1041"/>
      <c r="K71" s="1041"/>
      <c r="L71" s="1041"/>
      <c r="M71" s="1041"/>
      <c r="N71" s="1042"/>
    </row>
    <row r="72" spans="1:20" ht="13.15" customHeight="1">
      <c r="A72" s="310"/>
      <c r="B72" s="1046" t="s">
        <v>64</v>
      </c>
      <c r="C72" s="783"/>
      <c r="D72" s="757" t="str">
        <f>D2</f>
        <v>New-Continuation-Revision-Supplement</v>
      </c>
      <c r="E72" s="1008"/>
      <c r="F72" s="1008"/>
      <c r="G72" s="1008"/>
      <c r="H72" s="1008"/>
      <c r="I72" s="1008"/>
      <c r="J72" s="1009"/>
      <c r="K72" s="1043">
        <f>Instructions!A23</f>
        <v>0</v>
      </c>
      <c r="L72" s="1044"/>
      <c r="M72" s="1044"/>
      <c r="N72" s="1045"/>
      <c r="O72" s="4"/>
      <c r="P72" s="4"/>
      <c r="Q72" s="2"/>
    </row>
    <row r="73" spans="1:20" ht="13.15" customHeight="1">
      <c r="A73" s="310"/>
      <c r="B73" s="1022" t="s">
        <v>70</v>
      </c>
      <c r="C73" s="737"/>
      <c r="D73" s="757" t="str">
        <f>D3</f>
        <v>PI Name (Last, First)</v>
      </c>
      <c r="E73" s="1008"/>
      <c r="F73" s="1008"/>
      <c r="G73" s="1009"/>
      <c r="H73" s="1010" t="s">
        <v>20</v>
      </c>
      <c r="I73" s="1011"/>
      <c r="J73" s="1006" t="str">
        <f>IF(J3="","",J3)</f>
        <v/>
      </c>
      <c r="K73" s="1007"/>
      <c r="L73" s="20"/>
      <c r="M73" s="999" t="s">
        <v>62</v>
      </c>
      <c r="N73" s="1000"/>
      <c r="O73" s="26"/>
      <c r="P73" s="26"/>
    </row>
    <row r="74" spans="1:20" ht="13.15" customHeight="1">
      <c r="A74" s="310"/>
      <c r="B74" s="1025" t="s">
        <v>19</v>
      </c>
      <c r="C74" s="1026"/>
      <c r="D74" s="830" t="str">
        <f>IF(D4="","",D4)</f>
        <v>Preparer</v>
      </c>
      <c r="E74" s="1012"/>
      <c r="F74" s="1012"/>
      <c r="G74" s="1013"/>
      <c r="H74" s="1023" t="s">
        <v>21</v>
      </c>
      <c r="I74" s="1024"/>
      <c r="J74" s="1006" t="str">
        <f>IF(J4="","",J4)</f>
        <v/>
      </c>
      <c r="K74" s="1007"/>
      <c r="M74" s="1001" t="str">
        <f>IF(M4="","",M4)</f>
        <v/>
      </c>
      <c r="N74" s="1002"/>
      <c r="O74" s="27"/>
      <c r="P74" s="27"/>
    </row>
    <row r="75" spans="1:20" ht="13.15" customHeight="1">
      <c r="A75" s="310"/>
      <c r="B75" s="1027" t="s">
        <v>69</v>
      </c>
      <c r="C75" s="1028"/>
      <c r="D75" s="996" t="str">
        <f>D5</f>
        <v>Sponsor Costs</v>
      </c>
      <c r="E75" s="731" t="s">
        <v>280</v>
      </c>
      <c r="F75" s="824"/>
      <c r="G75" s="824"/>
      <c r="H75" s="824"/>
      <c r="I75" s="824"/>
      <c r="J75" s="797"/>
      <c r="K75" s="775" t="str">
        <f>K5</f>
        <v>Total Spon+PSU</v>
      </c>
      <c r="L75" s="731" t="s">
        <v>58</v>
      </c>
      <c r="M75" s="994"/>
      <c r="N75" s="775" t="str">
        <f>N5</f>
        <v>Total Project</v>
      </c>
      <c r="O75" s="17"/>
      <c r="P75" s="17"/>
    </row>
    <row r="76" spans="1:20" ht="13.15" customHeight="1" thickBot="1">
      <c r="A76" s="310"/>
      <c r="B76" s="1029"/>
      <c r="C76" s="1030"/>
      <c r="D76" s="997"/>
      <c r="E76" s="18" t="str">
        <f t="shared" ref="E76:J76" si="23">E6</f>
        <v>Dept E&amp;G</v>
      </c>
      <c r="F76" s="18" t="str">
        <f t="shared" si="23"/>
        <v>College</v>
      </c>
      <c r="G76" s="18" t="str">
        <f t="shared" si="23"/>
        <v>Other1</v>
      </c>
      <c r="H76" s="18" t="str">
        <f t="shared" si="23"/>
        <v>Other2</v>
      </c>
      <c r="I76" s="18" t="str">
        <f t="shared" si="23"/>
        <v>Other3</v>
      </c>
      <c r="J76" s="18" t="str">
        <f t="shared" si="23"/>
        <v>Total PSU</v>
      </c>
      <c r="K76" s="993"/>
      <c r="L76" s="19" t="s">
        <v>55</v>
      </c>
      <c r="M76" s="18" t="str">
        <f>M6</f>
        <v>In-Kind</v>
      </c>
      <c r="N76" s="993"/>
    </row>
    <row r="77" spans="1:20" ht="13.15" customHeight="1">
      <c r="A77" s="310"/>
      <c r="B77" s="305" t="s">
        <v>1</v>
      </c>
      <c r="C77" s="267"/>
      <c r="D77" s="267"/>
      <c r="E77" s="267"/>
      <c r="F77" s="267"/>
      <c r="G77" s="267"/>
      <c r="H77" s="267"/>
      <c r="I77" s="267"/>
      <c r="J77" s="267"/>
      <c r="K77" s="267"/>
      <c r="L77" s="267"/>
      <c r="M77" s="267"/>
      <c r="N77" s="268"/>
    </row>
    <row r="78" spans="1:20" ht="13.15" customHeight="1">
      <c r="A78" s="310"/>
      <c r="C78" s="8" t="str">
        <f>Sponsor!B78</f>
        <v>Total Non-Student Salaries and Wages</v>
      </c>
      <c r="D78" s="53">
        <f>Sponsor!D78</f>
        <v>0</v>
      </c>
      <c r="E78" s="58">
        <f>U10+AA10+E15+E16+E19+E20+E21+E22</f>
        <v>0</v>
      </c>
      <c r="F78" s="58">
        <f>U15+AA15+F15+F16+F19+F20+F21+F22</f>
        <v>0</v>
      </c>
      <c r="G78" s="58">
        <f>U19+AA19+G15+G16+G19+G20+G21+G22</f>
        <v>0</v>
      </c>
      <c r="H78" s="58">
        <f>U23+AA23+H15+H16+H19+H20+H21+H22</f>
        <v>0</v>
      </c>
      <c r="I78" s="58">
        <f>U27+AA27+I15+I16+I19+I20+I21+I22</f>
        <v>0</v>
      </c>
      <c r="J78" s="86">
        <f>SUM(E78:I78)</f>
        <v>0</v>
      </c>
      <c r="K78" s="53">
        <f>D78+J78</f>
        <v>0</v>
      </c>
      <c r="L78" s="58">
        <f>L13+L15+L16+L19+L20+L21+L22</f>
        <v>0</v>
      </c>
      <c r="M78" s="58">
        <f>M13+M15+M16+M19+M20+M21+M22</f>
        <v>0</v>
      </c>
      <c r="N78" s="270">
        <f>SUM(K78:M78)</f>
        <v>0</v>
      </c>
      <c r="Q78" s="2"/>
    </row>
    <row r="79" spans="1:20" ht="13.15" customHeight="1">
      <c r="A79" s="310"/>
      <c r="C79" s="9" t="str">
        <f>Sponsor!B79</f>
        <v xml:space="preserve"> Total Salaries/Wages Summer/Temp</v>
      </c>
      <c r="D79" s="59">
        <f>Sponsor!D79</f>
        <v>0</v>
      </c>
      <c r="E79" s="58">
        <f>E20+E21+U10+Z10</f>
        <v>0</v>
      </c>
      <c r="F79" s="58">
        <f>F20+F21+U15+Z15</f>
        <v>0</v>
      </c>
      <c r="G79" s="58">
        <f>G20+G21+U19+Z19</f>
        <v>0</v>
      </c>
      <c r="H79" s="58">
        <f>H20+H21+U23+Z23</f>
        <v>0</v>
      </c>
      <c r="I79" s="58">
        <f>I20+I21+U27+Z27</f>
        <v>0</v>
      </c>
      <c r="J79" s="71">
        <f>SUM(E79:I79)</f>
        <v>0</v>
      </c>
      <c r="K79" s="59">
        <f>D79+J79</f>
        <v>0</v>
      </c>
      <c r="L79" s="58">
        <f>L20+L21</f>
        <v>0</v>
      </c>
      <c r="M79" s="58">
        <f>M20+M21</f>
        <v>0</v>
      </c>
      <c r="N79" s="271">
        <f>SUM(K79:M79)</f>
        <v>0</v>
      </c>
    </row>
    <row r="80" spans="1:20" ht="13.15" customHeight="1">
      <c r="A80" s="310"/>
      <c r="B80" s="736" t="str">
        <f>Sponsor!B80</f>
        <v>Full Fringe Employees</v>
      </c>
      <c r="C80" s="737"/>
      <c r="D80" s="59">
        <f>Sponsor!D80</f>
        <v>0</v>
      </c>
      <c r="E80" s="58">
        <f>ROUND((E78-E79)*E67,0)</f>
        <v>0</v>
      </c>
      <c r="F80" s="58">
        <f>ROUND((F78-F79)*F67,0)</f>
        <v>0</v>
      </c>
      <c r="G80" s="58">
        <f>ROUND((G78-G79)*G67,0)</f>
        <v>0</v>
      </c>
      <c r="H80" s="58">
        <f>ROUND((H78-H79)*H67,0)</f>
        <v>0</v>
      </c>
      <c r="I80" s="58">
        <f>ROUND((I78-I79)*I67,0)</f>
        <v>0</v>
      </c>
      <c r="J80" s="71">
        <f>SUM(E80:I80)</f>
        <v>0</v>
      </c>
      <c r="K80" s="59">
        <f>D80+J80</f>
        <v>0</v>
      </c>
      <c r="L80" s="58">
        <f>ROUND((L78-L79)*L67,0)</f>
        <v>0</v>
      </c>
      <c r="M80" s="58">
        <f>ROUND((M78-M79)*M67,0)</f>
        <v>0</v>
      </c>
      <c r="N80" s="271">
        <f>SUM(K80:M80)</f>
        <v>0</v>
      </c>
      <c r="Q80" s="12"/>
    </row>
    <row r="81" spans="1:17" ht="13.15" customHeight="1">
      <c r="A81" s="310"/>
      <c r="B81" s="736" t="str">
        <f>Sponsor!B81</f>
        <v>Partial/Summer Fringe Employees</v>
      </c>
      <c r="C81" s="737"/>
      <c r="D81" s="64">
        <f>Sponsor!D81</f>
        <v>0</v>
      </c>
      <c r="E81" s="65">
        <f>ROUND(E79*E68,0)</f>
        <v>0</v>
      </c>
      <c r="F81" s="65">
        <f>ROUND(F79*F68,0)</f>
        <v>0</v>
      </c>
      <c r="G81" s="65">
        <f>ROUND(G79*G68,0)</f>
        <v>0</v>
      </c>
      <c r="H81" s="65">
        <f>ROUND(H79*H68,0)</f>
        <v>0</v>
      </c>
      <c r="I81" s="65">
        <f>ROUND(I79*I68,0)</f>
        <v>0</v>
      </c>
      <c r="J81" s="87">
        <f>SUM(E81:I81)</f>
        <v>0</v>
      </c>
      <c r="K81" s="64">
        <f>D81+J81</f>
        <v>0</v>
      </c>
      <c r="L81" s="65">
        <f>ROUND(L79*L68,0)</f>
        <v>0</v>
      </c>
      <c r="M81" s="65">
        <f>ROUND(M79*M68,0)</f>
        <v>0</v>
      </c>
      <c r="N81" s="272">
        <f>SUM(K81:M81)</f>
        <v>0</v>
      </c>
      <c r="Q81" s="12"/>
    </row>
    <row r="82" spans="1:17" ht="13.15" customHeight="1" thickBot="1">
      <c r="A82" s="310"/>
      <c r="B82" s="734" t="s">
        <v>3</v>
      </c>
      <c r="C82" s="735"/>
      <c r="D82" s="280">
        <f>Sponsor!D82</f>
        <v>0</v>
      </c>
      <c r="E82" s="281">
        <f>E80+E81</f>
        <v>0</v>
      </c>
      <c r="F82" s="281">
        <f>F80+F81</f>
        <v>0</v>
      </c>
      <c r="G82" s="281">
        <f>G80+G81</f>
        <v>0</v>
      </c>
      <c r="H82" s="281">
        <f>H80+H81</f>
        <v>0</v>
      </c>
      <c r="I82" s="281">
        <f>I80+I81</f>
        <v>0</v>
      </c>
      <c r="J82" s="282">
        <f>SUM(E82:I82)</f>
        <v>0</v>
      </c>
      <c r="K82" s="280">
        <f>D82+J82</f>
        <v>0</v>
      </c>
      <c r="L82" s="281">
        <f>L80+L81</f>
        <v>0</v>
      </c>
      <c r="M82" s="281">
        <f>M80+M81</f>
        <v>0</v>
      </c>
      <c r="N82" s="283">
        <f>SUM(K82:M82)</f>
        <v>0</v>
      </c>
      <c r="Q82" s="12"/>
    </row>
    <row r="83" spans="1:17" ht="13.15" customHeight="1">
      <c r="A83" s="310"/>
      <c r="B83" s="306" t="s">
        <v>318</v>
      </c>
      <c r="C83" s="274"/>
      <c r="D83" s="274"/>
      <c r="E83" s="274"/>
      <c r="F83" s="274"/>
      <c r="G83" s="274"/>
      <c r="H83" s="274"/>
      <c r="I83" s="274"/>
      <c r="J83" s="274"/>
      <c r="K83" s="274"/>
      <c r="L83" s="274"/>
      <c r="M83" s="274"/>
      <c r="N83" s="275"/>
      <c r="O83" s="13"/>
      <c r="P83" s="13"/>
    </row>
    <row r="84" spans="1:17" ht="13.15" customHeight="1">
      <c r="A84" s="310"/>
      <c r="B84" s="784" t="s">
        <v>319</v>
      </c>
      <c r="C84" s="772"/>
      <c r="D84" s="321" t="str">
        <f>Sponsor!D84</f>
        <v>SW</v>
      </c>
      <c r="E84" s="284"/>
      <c r="F84" s="96"/>
      <c r="G84" s="96"/>
      <c r="H84" s="96"/>
      <c r="I84" s="96"/>
      <c r="J84" s="102"/>
      <c r="K84" s="102"/>
      <c r="L84" s="102"/>
      <c r="M84" s="102"/>
      <c r="N84" s="277"/>
    </row>
    <row r="85" spans="1:17" ht="13.15" customHeight="1">
      <c r="A85" s="310"/>
      <c r="B85" s="736" t="s">
        <v>4</v>
      </c>
      <c r="C85" s="737"/>
      <c r="D85" s="58">
        <f>Sponsor!D85</f>
        <v>0</v>
      </c>
      <c r="E85" s="371">
        <f t="shared" ref="E85:K85" si="24">E53</f>
        <v>0</v>
      </c>
      <c r="F85" s="372">
        <f t="shared" si="24"/>
        <v>0</v>
      </c>
      <c r="G85" s="372">
        <f t="shared" si="24"/>
        <v>0</v>
      </c>
      <c r="H85" s="372">
        <f t="shared" si="24"/>
        <v>0</v>
      </c>
      <c r="I85" s="372">
        <f t="shared" si="24"/>
        <v>0</v>
      </c>
      <c r="J85" s="86">
        <f t="shared" si="24"/>
        <v>0</v>
      </c>
      <c r="K85" s="59">
        <f t="shared" si="24"/>
        <v>0</v>
      </c>
      <c r="L85" s="1017" t="s">
        <v>235</v>
      </c>
      <c r="M85" s="1018"/>
      <c r="N85" s="271">
        <f t="shared" ref="N85:N116" si="25">SUM(K85:M85)</f>
        <v>0</v>
      </c>
    </row>
    <row r="86" spans="1:17" ht="13.15" customHeight="1">
      <c r="A86" s="310"/>
      <c r="B86" s="736" t="s">
        <v>5</v>
      </c>
      <c r="C86" s="737"/>
      <c r="D86" s="58">
        <f>Sponsor!D86</f>
        <v>0</v>
      </c>
      <c r="E86" s="362">
        <f t="shared" ref="E86:K86" si="26">-E31</f>
        <v>0</v>
      </c>
      <c r="F86" s="361">
        <f t="shared" si="26"/>
        <v>0</v>
      </c>
      <c r="G86" s="361">
        <f t="shared" si="26"/>
        <v>0</v>
      </c>
      <c r="H86" s="361">
        <f t="shared" si="26"/>
        <v>0</v>
      </c>
      <c r="I86" s="361">
        <f t="shared" si="26"/>
        <v>0</v>
      </c>
      <c r="J86" s="71">
        <f>SUM(E86:I86)</f>
        <v>0</v>
      </c>
      <c r="K86" s="71">
        <f t="shared" si="26"/>
        <v>0</v>
      </c>
      <c r="L86" s="1019"/>
      <c r="M86" s="1020"/>
      <c r="N86" s="271">
        <f t="shared" si="25"/>
        <v>0</v>
      </c>
    </row>
    <row r="87" spans="1:17" ht="13.15" customHeight="1">
      <c r="A87" s="310"/>
      <c r="B87" s="736" t="s">
        <v>8</v>
      </c>
      <c r="C87" s="737"/>
      <c r="D87" s="58">
        <f>Sponsor!D87</f>
        <v>0</v>
      </c>
      <c r="E87" s="362">
        <f>-E42</f>
        <v>0</v>
      </c>
      <c r="F87" s="361">
        <f>-F42</f>
        <v>0</v>
      </c>
      <c r="G87" s="361">
        <f>-G42</f>
        <v>0</v>
      </c>
      <c r="H87" s="361">
        <f>-H42</f>
        <v>0</v>
      </c>
      <c r="I87" s="361">
        <f>-I42</f>
        <v>0</v>
      </c>
      <c r="J87" s="71">
        <f xml:space="preserve"> SUM(E87:I87)</f>
        <v>0</v>
      </c>
      <c r="K87" s="71">
        <f>-K42</f>
        <v>0</v>
      </c>
      <c r="L87" s="1019"/>
      <c r="M87" s="1020"/>
      <c r="N87" s="271">
        <f t="shared" si="25"/>
        <v>0</v>
      </c>
    </row>
    <row r="88" spans="1:17" ht="13.15" customHeight="1">
      <c r="A88" s="310"/>
      <c r="B88" s="736" t="s">
        <v>6</v>
      </c>
      <c r="C88" s="737"/>
      <c r="D88" s="58">
        <f>Sponsor!D88</f>
        <v>0</v>
      </c>
      <c r="E88" s="362">
        <f t="shared" ref="E88:K88" si="27">-E49</f>
        <v>0</v>
      </c>
      <c r="F88" s="361">
        <f t="shared" si="27"/>
        <v>0</v>
      </c>
      <c r="G88" s="361">
        <f t="shared" si="27"/>
        <v>0</v>
      </c>
      <c r="H88" s="361">
        <f t="shared" si="27"/>
        <v>0</v>
      </c>
      <c r="I88" s="361">
        <f t="shared" si="27"/>
        <v>0</v>
      </c>
      <c r="J88" s="71">
        <f xml:space="preserve"> SUM(E88:I88)</f>
        <v>0</v>
      </c>
      <c r="K88" s="71">
        <f t="shared" si="27"/>
        <v>0</v>
      </c>
      <c r="L88" s="1019"/>
      <c r="M88" s="1020"/>
      <c r="N88" s="271">
        <f t="shared" si="25"/>
        <v>0</v>
      </c>
    </row>
    <row r="89" spans="1:17" ht="13.15" customHeight="1">
      <c r="A89" s="310"/>
      <c r="C89" s="9" t="s">
        <v>209</v>
      </c>
      <c r="D89" s="63">
        <f>Sponsor!D89</f>
        <v>0</v>
      </c>
      <c r="E89" s="376" t="s">
        <v>235</v>
      </c>
      <c r="F89" s="377" t="s">
        <v>235</v>
      </c>
      <c r="G89" s="377" t="s">
        <v>235</v>
      </c>
      <c r="H89" s="377" t="s">
        <v>235</v>
      </c>
      <c r="I89" s="377" t="s">
        <v>235</v>
      </c>
      <c r="J89" s="71">
        <f xml:space="preserve"> SUM(E89:I89)</f>
        <v>0</v>
      </c>
      <c r="K89" s="88">
        <f>D89 + J89</f>
        <v>0</v>
      </c>
      <c r="L89" s="1019"/>
      <c r="M89" s="1020"/>
      <c r="N89" s="285">
        <f>K89</f>
        <v>0</v>
      </c>
    </row>
    <row r="90" spans="1:17" ht="13.15" customHeight="1">
      <c r="A90" s="310"/>
      <c r="B90" s="770" t="s">
        <v>291</v>
      </c>
      <c r="C90" s="737"/>
      <c r="D90" s="364">
        <f>Sponsor!D90</f>
        <v>0</v>
      </c>
      <c r="E90" s="545">
        <f>-(E24+E25+E36+E51+E44+E45+E46+E47+E48)</f>
        <v>0</v>
      </c>
      <c r="F90" s="546">
        <f>-(F24+F25+F36+F51+F44+F45+F46+F47+F48)</f>
        <v>0</v>
      </c>
      <c r="G90" s="546">
        <f>-(G24+G25+G36+G51+G44+G45+G46+G47+G48)</f>
        <v>0</v>
      </c>
      <c r="H90" s="546">
        <f>-(H24+H25+H36+H51+H44+H45+H46+H47+H48)</f>
        <v>0</v>
      </c>
      <c r="I90" s="546">
        <f>-(I24+I25+I36+I51+I44+I45+I46+I47+I48)</f>
        <v>0</v>
      </c>
      <c r="J90" s="541">
        <f>SUM(E90:I90)</f>
        <v>0</v>
      </c>
      <c r="K90" s="71">
        <f>D90+J90</f>
        <v>0</v>
      </c>
      <c r="L90" s="1019"/>
      <c r="M90" s="1020"/>
      <c r="N90" s="285">
        <f t="shared" si="25"/>
        <v>0</v>
      </c>
    </row>
    <row r="91" spans="1:17" s="3" customFormat="1" ht="13.15" customHeight="1" thickBot="1">
      <c r="A91" s="311"/>
      <c r="B91" s="763" t="s">
        <v>329</v>
      </c>
      <c r="C91" s="781"/>
      <c r="D91" s="264">
        <f>Sponsor!D91</f>
        <v>0</v>
      </c>
      <c r="E91" s="542">
        <f>SUM(E85:E90)</f>
        <v>0</v>
      </c>
      <c r="F91" s="543">
        <f t="shared" ref="F91:K91" si="28">IF($D$84="TDC",F53,SUM(F85:F90))</f>
        <v>0</v>
      </c>
      <c r="G91" s="543">
        <f t="shared" si="28"/>
        <v>0</v>
      </c>
      <c r="H91" s="543">
        <f t="shared" si="28"/>
        <v>0</v>
      </c>
      <c r="I91" s="543">
        <f t="shared" si="28"/>
        <v>0</v>
      </c>
      <c r="J91" s="282">
        <f>SUM(E91:I91)</f>
        <v>0</v>
      </c>
      <c r="K91" s="264">
        <f t="shared" si="28"/>
        <v>0</v>
      </c>
      <c r="L91" s="780"/>
      <c r="M91" s="1021"/>
      <c r="N91" s="273">
        <f t="shared" si="25"/>
        <v>0</v>
      </c>
      <c r="O91"/>
      <c r="P91"/>
    </row>
    <row r="92" spans="1:17" ht="13.15" customHeight="1">
      <c r="A92" s="310"/>
      <c r="B92" s="306" t="s">
        <v>254</v>
      </c>
      <c r="C92" s="274"/>
      <c r="D92" s="370"/>
      <c r="E92" s="370"/>
      <c r="F92" s="370"/>
      <c r="G92" s="370"/>
      <c r="H92" s="370"/>
      <c r="I92" s="370"/>
      <c r="J92" s="370"/>
      <c r="K92" s="274"/>
      <c r="L92" s="274"/>
      <c r="M92" s="274"/>
      <c r="N92" s="275"/>
      <c r="O92" s="27"/>
      <c r="P92" s="27"/>
    </row>
    <row r="93" spans="1:17" ht="13.15" customHeight="1">
      <c r="A93" s="396" t="str">
        <f>IF(Sponsor!A93 &lt;&gt;"",Sponsor!A93,"")</f>
        <v/>
      </c>
      <c r="B93" s="309" t="str">
        <f>IF(Sponsor!B93 &lt;&gt;"",Sponsor!B93,"")</f>
        <v/>
      </c>
      <c r="C93" s="360" t="str">
        <f>IF(Sponsor!C93="","",Sponsor!C93)</f>
        <v/>
      </c>
      <c r="D93" s="354">
        <f>Sponsor!D93</f>
        <v>0</v>
      </c>
      <c r="E93" s="51"/>
      <c r="F93" s="51"/>
      <c r="G93" s="51"/>
      <c r="H93" s="51"/>
      <c r="I93" s="51"/>
      <c r="J93" s="52">
        <f t="shared" ref="J93:J108" si="29">SUM(E93:I93)</f>
        <v>0</v>
      </c>
      <c r="K93" s="53">
        <f t="shared" ref="K93:K108" si="30">D93+J93</f>
        <v>0</v>
      </c>
      <c r="L93" s="51"/>
      <c r="M93" s="51"/>
      <c r="N93" s="270">
        <f t="shared" si="25"/>
        <v>0</v>
      </c>
      <c r="O93" s="21"/>
      <c r="P93" s="21"/>
    </row>
    <row r="94" spans="1:17" ht="13.15" customHeight="1">
      <c r="A94" s="396" t="str">
        <f>IF(Sponsor!A94 &lt;&gt;"",Sponsor!A94,"")</f>
        <v/>
      </c>
      <c r="B94" s="309" t="str">
        <f>IF(Sponsor!B94 &lt;&gt;"",Sponsor!B94,"")</f>
        <v/>
      </c>
      <c r="C94" s="360" t="str">
        <f>IF(Sponsor!C94="","",Sponsor!C94)</f>
        <v/>
      </c>
      <c r="D94" s="355">
        <f>Sponsor!D94</f>
        <v>0</v>
      </c>
      <c r="E94" s="57"/>
      <c r="F94" s="57"/>
      <c r="G94" s="57"/>
      <c r="H94" s="57"/>
      <c r="I94" s="57"/>
      <c r="J94" s="58">
        <f t="shared" si="29"/>
        <v>0</v>
      </c>
      <c r="K94" s="59">
        <f t="shared" si="30"/>
        <v>0</v>
      </c>
      <c r="L94" s="57"/>
      <c r="M94" s="57"/>
      <c r="N94" s="271">
        <f t="shared" si="25"/>
        <v>0</v>
      </c>
      <c r="O94" s="21"/>
      <c r="P94" s="21"/>
    </row>
    <row r="95" spans="1:17" ht="13.15" customHeight="1">
      <c r="A95" s="396" t="str">
        <f>IF(Sponsor!A95 &lt;&gt;"",Sponsor!A95,"")</f>
        <v/>
      </c>
      <c r="B95" s="309" t="str">
        <f>IF(Sponsor!B95 &lt;&gt;"",Sponsor!B95,"")</f>
        <v/>
      </c>
      <c r="C95" s="360" t="str">
        <f>IF(Sponsor!C95="","",Sponsor!C95)</f>
        <v/>
      </c>
      <c r="D95" s="355">
        <f>Sponsor!D95</f>
        <v>0</v>
      </c>
      <c r="E95" s="57"/>
      <c r="F95" s="57"/>
      <c r="G95" s="57"/>
      <c r="H95" s="57"/>
      <c r="I95" s="57"/>
      <c r="J95" s="58">
        <f t="shared" si="29"/>
        <v>0</v>
      </c>
      <c r="K95" s="59">
        <f t="shared" si="30"/>
        <v>0</v>
      </c>
      <c r="L95" s="57"/>
      <c r="M95" s="57"/>
      <c r="N95" s="271">
        <f t="shared" si="25"/>
        <v>0</v>
      </c>
      <c r="O95" s="21"/>
      <c r="P95" s="21"/>
    </row>
    <row r="96" spans="1:17" ht="13.15" customHeight="1">
      <c r="A96" s="396" t="str">
        <f>IF(Sponsor!A96 &lt;&gt;"",Sponsor!A96,"")</f>
        <v/>
      </c>
      <c r="B96" s="309" t="str">
        <f>IF(Sponsor!B96 &lt;&gt;"",Sponsor!B96,"")</f>
        <v/>
      </c>
      <c r="C96" s="360" t="str">
        <f>IF(Sponsor!C96="","",Sponsor!C96)</f>
        <v/>
      </c>
      <c r="D96" s="355">
        <f>Sponsor!D96</f>
        <v>0</v>
      </c>
      <c r="E96" s="57"/>
      <c r="F96" s="57"/>
      <c r="G96" s="57"/>
      <c r="H96" s="57"/>
      <c r="I96" s="57"/>
      <c r="J96" s="58">
        <f t="shared" si="29"/>
        <v>0</v>
      </c>
      <c r="K96" s="59">
        <f t="shared" si="30"/>
        <v>0</v>
      </c>
      <c r="L96" s="57"/>
      <c r="M96" s="57"/>
      <c r="N96" s="271">
        <f t="shared" si="25"/>
        <v>0</v>
      </c>
      <c r="O96" s="21"/>
      <c r="P96" s="21"/>
    </row>
    <row r="97" spans="1:18" ht="13.15" customHeight="1">
      <c r="A97" s="396" t="str">
        <f>IF(Sponsor!A97 &lt;&gt;"",Sponsor!A97,"")</f>
        <v/>
      </c>
      <c r="B97" s="309" t="str">
        <f>IF(Sponsor!B97 &lt;&gt;"",Sponsor!B97,"")</f>
        <v/>
      </c>
      <c r="C97" s="360" t="str">
        <f>IF(Sponsor!C97="","",Sponsor!C97)</f>
        <v/>
      </c>
      <c r="D97" s="355">
        <f>Sponsor!D97</f>
        <v>0</v>
      </c>
      <c r="E97" s="57"/>
      <c r="F97" s="57"/>
      <c r="G97" s="57"/>
      <c r="H97" s="57"/>
      <c r="I97" s="57"/>
      <c r="J97" s="58">
        <f t="shared" si="29"/>
        <v>0</v>
      </c>
      <c r="K97" s="59">
        <f t="shared" si="30"/>
        <v>0</v>
      </c>
      <c r="L97" s="57"/>
      <c r="M97" s="57"/>
      <c r="N97" s="271">
        <f t="shared" si="25"/>
        <v>0</v>
      </c>
      <c r="O97" s="21"/>
      <c r="P97" s="21"/>
    </row>
    <row r="98" spans="1:18" ht="13.15" customHeight="1">
      <c r="A98" s="396" t="str">
        <f>IF(Sponsor!A98 &lt;&gt;"",Sponsor!A98,"")</f>
        <v/>
      </c>
      <c r="B98" s="309" t="str">
        <f>IF(Sponsor!B98 &lt;&gt;"",Sponsor!B98,"")</f>
        <v/>
      </c>
      <c r="C98" s="360" t="str">
        <f>IF(Sponsor!C98="","",Sponsor!C98)</f>
        <v/>
      </c>
      <c r="D98" s="355">
        <f>Sponsor!D98</f>
        <v>0</v>
      </c>
      <c r="E98" s="57"/>
      <c r="F98" s="57"/>
      <c r="G98" s="57"/>
      <c r="H98" s="57"/>
      <c r="I98" s="57"/>
      <c r="J98" s="58">
        <f t="shared" si="29"/>
        <v>0</v>
      </c>
      <c r="K98" s="59">
        <f t="shared" si="30"/>
        <v>0</v>
      </c>
      <c r="L98" s="57"/>
      <c r="M98" s="57"/>
      <c r="N98" s="271">
        <f t="shared" si="25"/>
        <v>0</v>
      </c>
      <c r="O98" s="21"/>
      <c r="P98" s="21"/>
    </row>
    <row r="99" spans="1:18" ht="13.15" customHeight="1">
      <c r="A99" s="396" t="str">
        <f>IF(Sponsor!A99 &lt;&gt;"",Sponsor!A99,"")</f>
        <v/>
      </c>
      <c r="B99" s="309" t="str">
        <f>IF(Sponsor!B99 &lt;&gt;"",Sponsor!B99,"")</f>
        <v/>
      </c>
      <c r="C99" s="360" t="str">
        <f>IF(Sponsor!C99="","",Sponsor!C99)</f>
        <v/>
      </c>
      <c r="D99" s="355">
        <f>Sponsor!D99</f>
        <v>0</v>
      </c>
      <c r="E99" s="57"/>
      <c r="F99" s="57"/>
      <c r="G99" s="57"/>
      <c r="H99" s="57"/>
      <c r="I99" s="57"/>
      <c r="J99" s="58">
        <f t="shared" si="29"/>
        <v>0</v>
      </c>
      <c r="K99" s="59">
        <f t="shared" si="30"/>
        <v>0</v>
      </c>
      <c r="L99" s="57"/>
      <c r="M99" s="57"/>
      <c r="N99" s="271">
        <f t="shared" si="25"/>
        <v>0</v>
      </c>
      <c r="O99" s="21"/>
      <c r="P99" s="21"/>
    </row>
    <row r="100" spans="1:18" ht="13.15" customHeight="1">
      <c r="A100" s="396" t="str">
        <f>IF(Sponsor!A100 &lt;&gt;"",Sponsor!A100,"")</f>
        <v/>
      </c>
      <c r="B100" s="309" t="str">
        <f>IF(Sponsor!B100 &lt;&gt;"",Sponsor!B100,"")</f>
        <v/>
      </c>
      <c r="C100" s="360" t="str">
        <f>IF(Sponsor!C100="","",Sponsor!C100)</f>
        <v/>
      </c>
      <c r="D100" s="355">
        <f>Sponsor!D100</f>
        <v>0</v>
      </c>
      <c r="E100" s="57"/>
      <c r="F100" s="57"/>
      <c r="G100" s="57"/>
      <c r="H100" s="57"/>
      <c r="I100" s="57"/>
      <c r="J100" s="58">
        <f t="shared" si="29"/>
        <v>0</v>
      </c>
      <c r="K100" s="59">
        <f t="shared" si="30"/>
        <v>0</v>
      </c>
      <c r="L100" s="57"/>
      <c r="M100" s="57"/>
      <c r="N100" s="271">
        <f t="shared" si="25"/>
        <v>0</v>
      </c>
      <c r="O100" s="21"/>
      <c r="P100" s="21"/>
    </row>
    <row r="101" spans="1:18" ht="13.15" customHeight="1">
      <c r="A101" s="396" t="str">
        <f>IF(Sponsor!A101 &lt;&gt;"",Sponsor!A101,"")</f>
        <v/>
      </c>
      <c r="B101" s="309" t="str">
        <f>IF(Sponsor!B101 &lt;&gt;"",Sponsor!B101,"")</f>
        <v/>
      </c>
      <c r="C101" s="360" t="str">
        <f>IF(Sponsor!C101="","",Sponsor!C101)</f>
        <v/>
      </c>
      <c r="D101" s="355">
        <f>Sponsor!D101</f>
        <v>0</v>
      </c>
      <c r="E101" s="57"/>
      <c r="F101" s="57"/>
      <c r="G101" s="57"/>
      <c r="H101" s="57"/>
      <c r="I101" s="57"/>
      <c r="J101" s="58">
        <f t="shared" si="29"/>
        <v>0</v>
      </c>
      <c r="K101" s="59">
        <f t="shared" si="30"/>
        <v>0</v>
      </c>
      <c r="L101" s="57"/>
      <c r="M101" s="57"/>
      <c r="N101" s="271">
        <f t="shared" si="25"/>
        <v>0</v>
      </c>
      <c r="O101" s="21"/>
      <c r="P101" s="21"/>
    </row>
    <row r="102" spans="1:18" ht="13.15" customHeight="1">
      <c r="A102" s="396" t="str">
        <f>IF(Sponsor!A102 &lt;&gt;"",Sponsor!A102,"")</f>
        <v/>
      </c>
      <c r="B102" s="309" t="str">
        <f>IF(Sponsor!B102 &lt;&gt;"",Sponsor!B102,"")</f>
        <v/>
      </c>
      <c r="C102" s="360" t="str">
        <f>IF(Sponsor!C102="","",Sponsor!C102)</f>
        <v/>
      </c>
      <c r="D102" s="355">
        <f>Sponsor!D102</f>
        <v>0</v>
      </c>
      <c r="E102" s="57"/>
      <c r="F102" s="57"/>
      <c r="G102" s="57"/>
      <c r="H102" s="57"/>
      <c r="I102" s="57"/>
      <c r="J102" s="58">
        <f t="shared" si="29"/>
        <v>0</v>
      </c>
      <c r="K102" s="59">
        <f t="shared" si="30"/>
        <v>0</v>
      </c>
      <c r="L102" s="57"/>
      <c r="M102" s="57"/>
      <c r="N102" s="271">
        <f t="shared" si="25"/>
        <v>0</v>
      </c>
      <c r="O102" s="21"/>
      <c r="P102" s="21"/>
    </row>
    <row r="103" spans="1:18" ht="13.15" customHeight="1">
      <c r="A103" s="396" t="str">
        <f>IF(Sponsor!A103 &lt;&gt;"",Sponsor!A103,"")</f>
        <v/>
      </c>
      <c r="B103" s="309" t="str">
        <f>IF(Sponsor!B103 &lt;&gt;"",Sponsor!B103,"")</f>
        <v/>
      </c>
      <c r="C103" s="360" t="str">
        <f>IF(Sponsor!C103="","",Sponsor!C103)</f>
        <v/>
      </c>
      <c r="D103" s="355">
        <f>Sponsor!D103</f>
        <v>0</v>
      </c>
      <c r="E103" s="57"/>
      <c r="F103" s="57"/>
      <c r="G103" s="57"/>
      <c r="H103" s="57"/>
      <c r="I103" s="57"/>
      <c r="J103" s="58">
        <f t="shared" si="29"/>
        <v>0</v>
      </c>
      <c r="K103" s="59">
        <f t="shared" si="30"/>
        <v>0</v>
      </c>
      <c r="L103" s="57"/>
      <c r="M103" s="57"/>
      <c r="N103" s="271">
        <f t="shared" si="25"/>
        <v>0</v>
      </c>
      <c r="O103" s="21"/>
      <c r="P103" s="21"/>
    </row>
    <row r="104" spans="1:18" ht="13.15" customHeight="1">
      <c r="A104" s="396" t="str">
        <f>IF(Sponsor!A104 &lt;&gt;"",Sponsor!A104,"")</f>
        <v/>
      </c>
      <c r="B104" s="309" t="str">
        <f>IF(Sponsor!B104 &lt;&gt;"",Sponsor!B104,"")</f>
        <v/>
      </c>
      <c r="C104" s="360" t="str">
        <f>IF(Sponsor!C104="","",Sponsor!C104)</f>
        <v/>
      </c>
      <c r="D104" s="355">
        <f>Sponsor!D104</f>
        <v>0</v>
      </c>
      <c r="E104" s="57"/>
      <c r="F104" s="57"/>
      <c r="G104" s="57"/>
      <c r="H104" s="57"/>
      <c r="I104" s="57"/>
      <c r="J104" s="58">
        <f t="shared" si="29"/>
        <v>0</v>
      </c>
      <c r="K104" s="59">
        <f t="shared" si="30"/>
        <v>0</v>
      </c>
      <c r="L104" s="57"/>
      <c r="M104" s="57"/>
      <c r="N104" s="271">
        <f t="shared" si="25"/>
        <v>0</v>
      </c>
      <c r="O104" s="21"/>
      <c r="P104" s="21"/>
    </row>
    <row r="105" spans="1:18" ht="13.15" customHeight="1">
      <c r="A105" s="396" t="str">
        <f>IF(Sponsor!A105 &lt;&gt;"",Sponsor!A105,"")</f>
        <v/>
      </c>
      <c r="B105" s="309" t="str">
        <f>IF(Sponsor!B105 &lt;&gt;"",Sponsor!B105,"")</f>
        <v/>
      </c>
      <c r="C105" s="360" t="str">
        <f>IF(Sponsor!C105="","",Sponsor!C105)</f>
        <v/>
      </c>
      <c r="D105" s="355">
        <f>Sponsor!D105</f>
        <v>0</v>
      </c>
      <c r="E105" s="57"/>
      <c r="F105" s="57"/>
      <c r="G105" s="57"/>
      <c r="H105" s="57"/>
      <c r="I105" s="57"/>
      <c r="J105" s="58">
        <f t="shared" si="29"/>
        <v>0</v>
      </c>
      <c r="K105" s="59">
        <f t="shared" si="30"/>
        <v>0</v>
      </c>
      <c r="L105" s="57"/>
      <c r="M105" s="57"/>
      <c r="N105" s="271">
        <f t="shared" si="25"/>
        <v>0</v>
      </c>
      <c r="O105" s="21"/>
      <c r="P105" s="21"/>
    </row>
    <row r="106" spans="1:18" ht="13.15" customHeight="1">
      <c r="A106" s="396" t="str">
        <f>IF(Sponsor!A106 &lt;&gt;"",Sponsor!A106,"")</f>
        <v/>
      </c>
      <c r="B106" s="309" t="str">
        <f>IF(Sponsor!B106 &lt;&gt;"",Sponsor!B106,"")</f>
        <v/>
      </c>
      <c r="C106" s="360" t="str">
        <f>IF(Sponsor!C106="","",Sponsor!C106)</f>
        <v/>
      </c>
      <c r="D106" s="355">
        <f>Sponsor!D106</f>
        <v>0</v>
      </c>
      <c r="E106" s="57"/>
      <c r="F106" s="57"/>
      <c r="G106" s="57"/>
      <c r="H106" s="57"/>
      <c r="I106" s="57"/>
      <c r="J106" s="58">
        <f t="shared" si="29"/>
        <v>0</v>
      </c>
      <c r="K106" s="59">
        <f t="shared" si="30"/>
        <v>0</v>
      </c>
      <c r="L106" s="57"/>
      <c r="M106" s="57"/>
      <c r="N106" s="271">
        <f t="shared" si="25"/>
        <v>0</v>
      </c>
      <c r="O106" s="21"/>
      <c r="P106" s="21"/>
    </row>
    <row r="107" spans="1:18" ht="13.15" customHeight="1">
      <c r="A107" s="396" t="str">
        <f>IF(Sponsor!A107 &lt;&gt;"",Sponsor!A107,"")</f>
        <v/>
      </c>
      <c r="B107" s="309" t="str">
        <f>IF(Sponsor!B107 &lt;&gt;"",Sponsor!B107,"")</f>
        <v/>
      </c>
      <c r="C107" s="360" t="str">
        <f>IF(Sponsor!C107="","",Sponsor!C107)</f>
        <v/>
      </c>
      <c r="D107" s="355">
        <f>Sponsor!D107</f>
        <v>0</v>
      </c>
      <c r="E107" s="57"/>
      <c r="F107" s="57"/>
      <c r="G107" s="57"/>
      <c r="H107" s="57"/>
      <c r="I107" s="57"/>
      <c r="J107" s="58">
        <f t="shared" si="29"/>
        <v>0</v>
      </c>
      <c r="K107" s="59">
        <f t="shared" si="30"/>
        <v>0</v>
      </c>
      <c r="L107" s="57"/>
      <c r="M107" s="57"/>
      <c r="N107" s="271">
        <f t="shared" si="25"/>
        <v>0</v>
      </c>
      <c r="O107" s="21"/>
      <c r="P107" s="21"/>
    </row>
    <row r="108" spans="1:18" ht="13.15" customHeight="1">
      <c r="A108" s="396" t="str">
        <f>IF(Sponsor!A108 &lt;&gt;"",Sponsor!A108,"")</f>
        <v/>
      </c>
      <c r="B108" s="309" t="str">
        <f>IF(Sponsor!B108 &lt;&gt;"",Sponsor!B108,"")</f>
        <v/>
      </c>
      <c r="C108" s="360" t="str">
        <f>IF(Sponsor!C108="","",Sponsor!C108)</f>
        <v/>
      </c>
      <c r="D108" s="355">
        <f>Sponsor!D108</f>
        <v>0</v>
      </c>
      <c r="E108" s="57"/>
      <c r="F108" s="57"/>
      <c r="G108" s="57"/>
      <c r="H108" s="57"/>
      <c r="I108" s="57"/>
      <c r="J108" s="58">
        <f t="shared" si="29"/>
        <v>0</v>
      </c>
      <c r="K108" s="59">
        <f t="shared" si="30"/>
        <v>0</v>
      </c>
      <c r="L108" s="57"/>
      <c r="M108" s="57"/>
      <c r="N108" s="287">
        <f t="shared" si="25"/>
        <v>0</v>
      </c>
      <c r="O108" s="21"/>
      <c r="P108" s="21"/>
    </row>
    <row r="109" spans="1:18" ht="13.15" customHeight="1" thickBot="1">
      <c r="A109" s="310"/>
      <c r="B109" s="734" t="s">
        <v>60</v>
      </c>
      <c r="C109" s="734"/>
      <c r="D109" s="264">
        <f>Sponsor!D109</f>
        <v>0</v>
      </c>
      <c r="E109" s="286">
        <f t="shared" ref="E109:N109" si="31">SUM(E93:E108)</f>
        <v>0</v>
      </c>
      <c r="F109" s="286">
        <f t="shared" si="31"/>
        <v>0</v>
      </c>
      <c r="G109" s="286">
        <f t="shared" si="31"/>
        <v>0</v>
      </c>
      <c r="H109" s="286">
        <f t="shared" si="31"/>
        <v>0</v>
      </c>
      <c r="I109" s="286">
        <f t="shared" si="31"/>
        <v>0</v>
      </c>
      <c r="J109" s="288">
        <f t="shared" si="31"/>
        <v>0</v>
      </c>
      <c r="K109" s="288">
        <f t="shared" si="31"/>
        <v>0</v>
      </c>
      <c r="L109" s="286">
        <f t="shared" si="31"/>
        <v>0</v>
      </c>
      <c r="M109" s="286">
        <f t="shared" si="31"/>
        <v>0</v>
      </c>
      <c r="N109" s="273">
        <f t="shared" si="31"/>
        <v>0</v>
      </c>
      <c r="O109" s="31"/>
      <c r="P109" s="31"/>
    </row>
    <row r="110" spans="1:18" ht="13.15" customHeight="1">
      <c r="A110" s="310"/>
      <c r="B110" s="104" t="s">
        <v>255</v>
      </c>
      <c r="C110" s="274"/>
      <c r="D110" s="274"/>
      <c r="E110" s="274"/>
      <c r="F110" s="274"/>
      <c r="G110" s="274"/>
      <c r="H110" s="274"/>
      <c r="I110" s="274"/>
      <c r="J110" s="274"/>
      <c r="K110" s="274"/>
      <c r="L110" s="274"/>
      <c r="M110" s="274"/>
      <c r="N110" s="275"/>
    </row>
    <row r="111" spans="1:18" ht="13.15" customHeight="1">
      <c r="A111" s="396" t="str">
        <f>IF(Sponsor!A111="","",Sponsor!A111)</f>
        <v/>
      </c>
      <c r="B111" s="309" t="str">
        <f>IF(Sponsor!B111 &lt;&gt;"",Sponsor!B111,"")</f>
        <v/>
      </c>
      <c r="C111" s="46" t="str">
        <f>IF(Sponsor!C111="","",Sponsor!C111)</f>
        <v/>
      </c>
      <c r="D111" s="357">
        <f>Sponsor!D111</f>
        <v>0</v>
      </c>
      <c r="E111" s="67"/>
      <c r="F111" s="67"/>
      <c r="G111" s="67"/>
      <c r="H111" s="67"/>
      <c r="I111" s="67"/>
      <c r="J111" s="63">
        <f t="shared" ref="J111:J116" si="32">SUM(E111:I111)</f>
        <v>0</v>
      </c>
      <c r="K111" s="59">
        <f t="shared" ref="K111:K116" si="33">D111+J111</f>
        <v>0</v>
      </c>
      <c r="L111" s="89"/>
      <c r="M111" s="90"/>
      <c r="N111" s="289">
        <f t="shared" si="25"/>
        <v>0</v>
      </c>
      <c r="O111" s="1032"/>
      <c r="P111" s="1033"/>
      <c r="Q111" s="1033"/>
      <c r="R111" s="1033"/>
    </row>
    <row r="112" spans="1:18" ht="13.15" customHeight="1">
      <c r="A112" s="396" t="str">
        <f>IF(Sponsor!A112="","",Sponsor!A112)</f>
        <v/>
      </c>
      <c r="B112" s="309" t="str">
        <f>IF(Sponsor!B112 &lt;&gt;"",Sponsor!B112,"")</f>
        <v/>
      </c>
      <c r="C112" s="46" t="str">
        <f>IF(Sponsor!C112="","",Sponsor!C112)</f>
        <v/>
      </c>
      <c r="D112" s="357">
        <f>Sponsor!D112</f>
        <v>0</v>
      </c>
      <c r="E112" s="67"/>
      <c r="F112" s="67"/>
      <c r="G112" s="67"/>
      <c r="H112" s="67"/>
      <c r="I112" s="67"/>
      <c r="J112" s="63">
        <f t="shared" si="32"/>
        <v>0</v>
      </c>
      <c r="K112" s="59">
        <f t="shared" si="33"/>
        <v>0</v>
      </c>
      <c r="L112" s="70"/>
      <c r="M112" s="67"/>
      <c r="N112" s="285">
        <f t="shared" si="25"/>
        <v>0</v>
      </c>
      <c r="O112" s="326"/>
      <c r="P112" s="1034"/>
      <c r="Q112" s="1034"/>
      <c r="R112" s="1034"/>
    </row>
    <row r="113" spans="1:30" ht="13.15" customHeight="1">
      <c r="A113" s="396" t="str">
        <f>IF(Sponsor!A113="","",Sponsor!A113)</f>
        <v/>
      </c>
      <c r="B113" s="309" t="str">
        <f>IF(Sponsor!B113 &lt;&gt;"",Sponsor!B113,"")</f>
        <v/>
      </c>
      <c r="C113" s="46" t="str">
        <f>IF(Sponsor!C113="","",Sponsor!C113)</f>
        <v/>
      </c>
      <c r="D113" s="357">
        <f>Sponsor!D113</f>
        <v>0</v>
      </c>
      <c r="E113" s="67"/>
      <c r="F113" s="67"/>
      <c r="G113" s="67"/>
      <c r="H113" s="67"/>
      <c r="I113" s="67"/>
      <c r="J113" s="63">
        <f t="shared" si="32"/>
        <v>0</v>
      </c>
      <c r="K113" s="59">
        <f t="shared" si="33"/>
        <v>0</v>
      </c>
      <c r="L113" s="70"/>
      <c r="M113" s="67"/>
      <c r="N113" s="285">
        <f t="shared" si="25"/>
        <v>0</v>
      </c>
      <c r="O113" s="502"/>
      <c r="P113" s="409"/>
      <c r="Q113" s="409"/>
      <c r="R113" s="409"/>
    </row>
    <row r="114" spans="1:30" ht="13.15" customHeight="1">
      <c r="A114" s="396" t="str">
        <f>IF(Sponsor!A114="","",Sponsor!A114)</f>
        <v/>
      </c>
      <c r="B114" s="309" t="str">
        <f>IF(Sponsor!B114 &lt;&gt;"",Sponsor!B114,"")</f>
        <v/>
      </c>
      <c r="C114" s="46" t="str">
        <f>IF(Sponsor!C114="","",Sponsor!C114)</f>
        <v/>
      </c>
      <c r="D114" s="357">
        <f>Sponsor!D114</f>
        <v>0</v>
      </c>
      <c r="E114" s="67"/>
      <c r="F114" s="67"/>
      <c r="G114" s="67"/>
      <c r="H114" s="67"/>
      <c r="I114" s="67"/>
      <c r="J114" s="63">
        <f t="shared" si="32"/>
        <v>0</v>
      </c>
      <c r="K114" s="59">
        <f t="shared" si="33"/>
        <v>0</v>
      </c>
      <c r="L114" s="70"/>
      <c r="M114" s="67"/>
      <c r="N114" s="285">
        <f t="shared" si="25"/>
        <v>0</v>
      </c>
      <c r="O114" s="326"/>
      <c r="P114" s="992"/>
      <c r="Q114" s="913"/>
      <c r="R114" s="913"/>
    </row>
    <row r="115" spans="1:30" ht="13.15" customHeight="1">
      <c r="A115" s="396" t="str">
        <f>IF(Sponsor!A115="","",Sponsor!A115)</f>
        <v/>
      </c>
      <c r="B115" s="309" t="str">
        <f>IF(Sponsor!B115 &lt;&gt;"",Sponsor!B115,"")</f>
        <v/>
      </c>
      <c r="C115" s="46" t="str">
        <f>IF(Sponsor!C115="","",Sponsor!C115)</f>
        <v/>
      </c>
      <c r="D115" s="357">
        <f>Sponsor!D115</f>
        <v>0</v>
      </c>
      <c r="E115" s="70"/>
      <c r="F115" s="67"/>
      <c r="G115" s="67"/>
      <c r="H115" s="67"/>
      <c r="I115" s="67"/>
      <c r="J115" s="63">
        <f t="shared" si="32"/>
        <v>0</v>
      </c>
      <c r="K115" s="59">
        <f t="shared" si="33"/>
        <v>0</v>
      </c>
      <c r="L115" s="70"/>
      <c r="M115" s="67"/>
      <c r="N115" s="285">
        <f t="shared" si="25"/>
        <v>0</v>
      </c>
      <c r="O115" s="326"/>
      <c r="P115" s="992"/>
      <c r="Q115" s="913"/>
      <c r="R115" s="913"/>
    </row>
    <row r="116" spans="1:30" ht="13.15" customHeight="1">
      <c r="A116" s="310"/>
      <c r="B116" s="998" t="s">
        <v>202</v>
      </c>
      <c r="C116" s="998"/>
      <c r="D116" s="69">
        <f>Sponsor!D116</f>
        <v>0</v>
      </c>
      <c r="E116" s="191">
        <f>SUM(E111:E115)</f>
        <v>0</v>
      </c>
      <c r="F116" s="68">
        <f>SUM(F111:F115)</f>
        <v>0</v>
      </c>
      <c r="G116" s="68">
        <f>SUM(G111:G115)</f>
        <v>0</v>
      </c>
      <c r="H116" s="68">
        <f>SUM(H111:H115)</f>
        <v>0</v>
      </c>
      <c r="I116" s="68">
        <f>SUM(I111:I115)</f>
        <v>0</v>
      </c>
      <c r="J116" s="68">
        <f t="shared" si="32"/>
        <v>0</v>
      </c>
      <c r="K116" s="69">
        <f t="shared" si="33"/>
        <v>0</v>
      </c>
      <c r="L116" s="68">
        <f>SUM(L111:L115)</f>
        <v>0</v>
      </c>
      <c r="M116" s="68">
        <f>SUM(M111:M115)</f>
        <v>0</v>
      </c>
      <c r="N116" s="289">
        <f t="shared" si="25"/>
        <v>0</v>
      </c>
    </row>
    <row r="117" spans="1:30" ht="13">
      <c r="A117" s="310"/>
      <c r="B117" s="1014" t="s">
        <v>256</v>
      </c>
      <c r="C117" s="1015"/>
      <c r="D117" s="1015"/>
      <c r="E117" s="1015"/>
      <c r="F117" s="1015"/>
      <c r="G117" s="1015"/>
      <c r="H117" s="1015"/>
      <c r="I117" s="1015"/>
      <c r="J117" s="824"/>
      <c r="K117" s="824"/>
      <c r="L117" s="824"/>
      <c r="M117" s="824"/>
      <c r="N117" s="1016"/>
    </row>
    <row r="118" spans="1:30" ht="13.15" customHeight="1">
      <c r="A118" s="396">
        <f>IF(Sponsor!A119="","",Sponsor!A119)</f>
        <v>717200</v>
      </c>
      <c r="B118" s="308" t="str">
        <f>IF(Sponsor!B119 &lt;&gt;"",Sponsor!B119,"")</f>
        <v/>
      </c>
      <c r="C118" s="279" t="str">
        <f>IF(Sponsor!C119="","",Sponsor!C119)</f>
        <v>Other Prof Services - Publication Costs</v>
      </c>
      <c r="D118" s="357">
        <f>Sponsor!D119</f>
        <v>0</v>
      </c>
      <c r="E118" s="67"/>
      <c r="F118" s="67"/>
      <c r="G118" s="67"/>
      <c r="H118" s="67"/>
      <c r="I118" s="67"/>
      <c r="J118" s="63">
        <f>SUM(E118:I118)</f>
        <v>0</v>
      </c>
      <c r="K118" s="59">
        <f>D118+J118</f>
        <v>0</v>
      </c>
      <c r="L118" s="67"/>
      <c r="M118" s="67"/>
      <c r="N118" s="285">
        <f>SUM(K118:M118)</f>
        <v>0</v>
      </c>
      <c r="O118" s="21"/>
      <c r="P118" s="21"/>
    </row>
    <row r="119" spans="1:30" ht="13.15" customHeight="1">
      <c r="A119" s="396">
        <f>IF(Sponsor!A120="","",Sponsor!A120)</f>
        <v>717200</v>
      </c>
      <c r="B119" s="309" t="str">
        <f>IF(Sponsor!B120 &lt;&gt;"",Sponsor!B120,"")</f>
        <v/>
      </c>
      <c r="C119" s="46" t="str">
        <f>IF(Sponsor!C120="","",Sponsor!C120)</f>
        <v>Other Prof Services - Computer</v>
      </c>
      <c r="D119" s="357">
        <f>Sponsor!D120</f>
        <v>0</v>
      </c>
      <c r="E119" s="67"/>
      <c r="F119" s="67"/>
      <c r="G119" s="67"/>
      <c r="H119" s="67"/>
      <c r="I119" s="67"/>
      <c r="J119" s="63">
        <f>SUM(E119:I119)</f>
        <v>0</v>
      </c>
      <c r="K119" s="59">
        <f>D119+J119</f>
        <v>0</v>
      </c>
      <c r="L119" s="67"/>
      <c r="M119" s="67"/>
      <c r="N119" s="285">
        <f>SUM(K119:M119)</f>
        <v>0</v>
      </c>
      <c r="O119" s="21"/>
      <c r="P119" s="21"/>
    </row>
    <row r="120" spans="1:30" ht="13.15" customHeight="1">
      <c r="A120" s="396" t="str">
        <f>IF(Sponsor!A121="","",Sponsor!A121)</f>
        <v>71720C</v>
      </c>
      <c r="B120" s="309" t="str">
        <f>IF(Sponsor!B121 &lt;&gt;"",Sponsor!B121,"")</f>
        <v/>
      </c>
      <c r="C120" s="46" t="str">
        <f>IF(Sponsor!C121="","",Sponsor!C121)</f>
        <v>Other Prof Services - Catering</v>
      </c>
      <c r="D120" s="357">
        <f>Sponsor!D121</f>
        <v>0</v>
      </c>
      <c r="E120" s="67"/>
      <c r="F120" s="67"/>
      <c r="G120" s="67"/>
      <c r="H120" s="67"/>
      <c r="I120" s="67"/>
      <c r="J120" s="84">
        <f>SUM(E120:I120)</f>
        <v>0</v>
      </c>
      <c r="K120" s="59">
        <f>D120+J120</f>
        <v>0</v>
      </c>
      <c r="L120" s="67"/>
      <c r="M120" s="67"/>
      <c r="N120" s="285">
        <f>SUM(K120:M120)</f>
        <v>0</v>
      </c>
      <c r="O120" s="21"/>
      <c r="P120" s="21"/>
    </row>
    <row r="121" spans="1:30">
      <c r="A121" s="396">
        <f>IF(Sponsor!A122="","",Sponsor!A122)</f>
        <v>716125</v>
      </c>
      <c r="B121" s="308" t="str">
        <f>IF(Sponsor!B122="","",Sponsor!B122)</f>
        <v/>
      </c>
      <c r="C121" s="279" t="str">
        <f>IF(Sponsor!C122="","",Sponsor!C122)</f>
        <v>Rentals-Vehicles incl Marine</v>
      </c>
      <c r="D121" s="355">
        <f>Sponsor!D122</f>
        <v>0</v>
      </c>
      <c r="E121" s="57"/>
      <c r="F121" s="57"/>
      <c r="G121" s="57"/>
      <c r="H121" s="57"/>
      <c r="I121" s="57"/>
      <c r="J121" s="71">
        <f t="shared" ref="J121:J126" si="34">SUM(E121:I121)</f>
        <v>0</v>
      </c>
      <c r="K121" s="59">
        <f t="shared" ref="K121:K126" si="35">D121+J121</f>
        <v>0</v>
      </c>
      <c r="N121" s="271">
        <f t="shared" ref="N121:N126" si="36">K121+SUM(L121:M121)</f>
        <v>0</v>
      </c>
    </row>
    <row r="122" spans="1:30">
      <c r="A122" s="396">
        <f>IF(Sponsor!A123="","",Sponsor!A123)</f>
        <v>713000</v>
      </c>
      <c r="B122" s="309" t="str">
        <f>IF(Sponsor!B123="","",Sponsor!B123)</f>
        <v/>
      </c>
      <c r="C122" s="46" t="str">
        <f>IF(Sponsor!C123="","",Sponsor!C123)</f>
        <v>Printing &amp; Copying-General</v>
      </c>
      <c r="D122" s="355">
        <f>Sponsor!D123</f>
        <v>0</v>
      </c>
      <c r="E122" s="57"/>
      <c r="F122" s="57"/>
      <c r="G122" s="57"/>
      <c r="H122" s="57"/>
      <c r="I122" s="57"/>
      <c r="J122" s="71">
        <f t="shared" si="34"/>
        <v>0</v>
      </c>
      <c r="K122" s="59">
        <f t="shared" si="35"/>
        <v>0</v>
      </c>
      <c r="N122" s="271">
        <f t="shared" si="36"/>
        <v>0</v>
      </c>
    </row>
    <row r="123" spans="1:30">
      <c r="A123" s="396" t="str">
        <f>IF(Sponsor!A124="","",Sponsor!A124)</f>
        <v/>
      </c>
      <c r="B123" s="309" t="str">
        <f>IF(Sponsor!B124="","",Sponsor!B124)</f>
        <v/>
      </c>
      <c r="C123" s="46" t="str">
        <f>IF(Sponsor!C124="","",Sponsor!C124)</f>
        <v/>
      </c>
      <c r="D123" s="355">
        <f>Sponsor!D124</f>
        <v>0</v>
      </c>
      <c r="E123" s="57"/>
      <c r="F123" s="57"/>
      <c r="G123" s="57"/>
      <c r="H123" s="57"/>
      <c r="I123" s="57"/>
      <c r="J123" s="71">
        <f t="shared" si="34"/>
        <v>0</v>
      </c>
      <c r="K123" s="59">
        <f t="shared" si="35"/>
        <v>0</v>
      </c>
      <c r="L123" s="57"/>
      <c r="N123" s="271">
        <f t="shared" si="36"/>
        <v>0</v>
      </c>
    </row>
    <row r="124" spans="1:30">
      <c r="A124" s="396" t="str">
        <f>IF(Sponsor!A125="","",Sponsor!A125)</f>
        <v/>
      </c>
      <c r="B124" s="309" t="str">
        <f>IF(Sponsor!B125="","",Sponsor!B125)</f>
        <v/>
      </c>
      <c r="C124" s="46" t="str">
        <f>IF(Sponsor!C125="","",Sponsor!C125)</f>
        <v/>
      </c>
      <c r="D124" s="355">
        <f>Sponsor!D125</f>
        <v>0</v>
      </c>
      <c r="E124" s="57"/>
      <c r="F124" s="57"/>
      <c r="G124" s="57"/>
      <c r="H124" s="57"/>
      <c r="I124" s="57"/>
      <c r="J124" s="71">
        <f t="shared" si="34"/>
        <v>0</v>
      </c>
      <c r="K124" s="59">
        <f t="shared" si="35"/>
        <v>0</v>
      </c>
      <c r="N124" s="271">
        <f t="shared" si="36"/>
        <v>0</v>
      </c>
    </row>
    <row r="125" spans="1:30">
      <c r="A125" s="396" t="str">
        <f>IF(Sponsor!A126="","",Sponsor!A126)</f>
        <v/>
      </c>
      <c r="B125" s="309" t="str">
        <f>IF(Sponsor!B126="","",Sponsor!B126)</f>
        <v/>
      </c>
      <c r="C125" s="46" t="str">
        <f>IF(Sponsor!C126="","",Sponsor!C126)</f>
        <v/>
      </c>
      <c r="D125" s="355">
        <f>Sponsor!D126</f>
        <v>0</v>
      </c>
      <c r="E125" s="57"/>
      <c r="F125" s="57"/>
      <c r="G125" s="57"/>
      <c r="H125" s="57"/>
      <c r="I125" s="57"/>
      <c r="J125" s="71">
        <f t="shared" si="34"/>
        <v>0</v>
      </c>
      <c r="K125" s="59">
        <f t="shared" si="35"/>
        <v>0</v>
      </c>
      <c r="N125" s="271">
        <f t="shared" si="36"/>
        <v>0</v>
      </c>
    </row>
    <row r="126" spans="1:30">
      <c r="A126" s="396" t="str">
        <f>IF(Sponsor!A127="","",Sponsor!A127)</f>
        <v/>
      </c>
      <c r="B126" s="309" t="str">
        <f>IF(Sponsor!B127="","",Sponsor!B127)</f>
        <v/>
      </c>
      <c r="C126" s="46" t="str">
        <f>IF(Sponsor!C127="","",Sponsor!C127)</f>
        <v/>
      </c>
      <c r="D126" s="369">
        <f>Sponsor!D127</f>
        <v>0</v>
      </c>
      <c r="E126" s="57"/>
      <c r="F126" s="57"/>
      <c r="G126" s="57"/>
      <c r="H126" s="57"/>
      <c r="I126" s="57"/>
      <c r="J126" s="185">
        <f t="shared" si="34"/>
        <v>0</v>
      </c>
      <c r="K126" s="72">
        <f t="shared" si="35"/>
        <v>0</v>
      </c>
      <c r="N126" s="287">
        <f t="shared" si="36"/>
        <v>0</v>
      </c>
    </row>
    <row r="127" spans="1:30" ht="13.5" thickBot="1">
      <c r="A127" s="312"/>
      <c r="B127" s="734" t="s">
        <v>177</v>
      </c>
      <c r="C127" s="995"/>
      <c r="D127" s="265">
        <f>Sponsor!D128</f>
        <v>0</v>
      </c>
      <c r="E127" s="401">
        <f t="shared" ref="E127:N127" si="37">SUM(E118:E126)</f>
        <v>0</v>
      </c>
      <c r="F127" s="402">
        <f t="shared" si="37"/>
        <v>0</v>
      </c>
      <c r="G127" s="402">
        <f t="shared" si="37"/>
        <v>0</v>
      </c>
      <c r="H127" s="402">
        <f t="shared" si="37"/>
        <v>0</v>
      </c>
      <c r="I127" s="402">
        <f t="shared" si="37"/>
        <v>0</v>
      </c>
      <c r="J127" s="403">
        <f t="shared" si="37"/>
        <v>0</v>
      </c>
      <c r="K127" s="265">
        <f t="shared" si="37"/>
        <v>0</v>
      </c>
      <c r="L127" s="401">
        <f t="shared" si="37"/>
        <v>0</v>
      </c>
      <c r="M127" s="403">
        <f t="shared" si="37"/>
        <v>0</v>
      </c>
      <c r="N127" s="278">
        <f t="shared" si="37"/>
        <v>0</v>
      </c>
      <c r="S127" s="775" t="s">
        <v>275</v>
      </c>
      <c r="T127" s="854" t="s">
        <v>216</v>
      </c>
      <c r="U127" s="732"/>
      <c r="V127" s="732"/>
      <c r="W127" s="732"/>
      <c r="X127" s="732"/>
      <c r="Y127" s="1003" t="s">
        <v>276</v>
      </c>
      <c r="Z127" s="1004"/>
      <c r="AA127" s="732"/>
      <c r="AB127" s="732"/>
      <c r="AC127" s="824"/>
      <c r="AD127" s="797"/>
    </row>
    <row r="128" spans="1:30" ht="13">
      <c r="A128" s="310"/>
      <c r="B128" s="306" t="s">
        <v>264</v>
      </c>
      <c r="C128" s="267"/>
      <c r="D128" s="267"/>
      <c r="E128" s="267"/>
      <c r="F128" s="267"/>
      <c r="G128" s="267"/>
      <c r="H128" s="267"/>
      <c r="I128" s="267"/>
      <c r="J128" s="267"/>
      <c r="K128" s="267"/>
      <c r="L128" s="267"/>
      <c r="M128" s="267"/>
      <c r="N128" s="268"/>
      <c r="S128" s="991"/>
      <c r="T128" s="192" t="s">
        <v>74</v>
      </c>
      <c r="U128" s="187" t="s">
        <v>75</v>
      </c>
      <c r="V128" s="187" t="s">
        <v>76</v>
      </c>
      <c r="W128" s="187" t="s">
        <v>77</v>
      </c>
      <c r="X128" s="187" t="s">
        <v>78</v>
      </c>
      <c r="Y128" s="186" t="s">
        <v>74</v>
      </c>
      <c r="Z128" s="187"/>
      <c r="AA128" s="187" t="s">
        <v>75</v>
      </c>
      <c r="AB128" s="187" t="s">
        <v>76</v>
      </c>
      <c r="AC128" s="187" t="s">
        <v>77</v>
      </c>
      <c r="AD128" s="188" t="s">
        <v>78</v>
      </c>
    </row>
    <row r="129" spans="1:30" ht="13">
      <c r="A129" s="310"/>
      <c r="B129" s="307"/>
      <c r="C129" s="342" t="s">
        <v>207</v>
      </c>
      <c r="D129" s="343"/>
      <c r="E129" s="102"/>
      <c r="F129" s="102"/>
      <c r="G129" s="102"/>
      <c r="H129" s="102"/>
      <c r="I129" s="102"/>
      <c r="J129" s="102"/>
      <c r="K129" s="96"/>
      <c r="L129" s="102"/>
      <c r="M129" s="102"/>
      <c r="N129" s="341"/>
      <c r="R129">
        <v>1</v>
      </c>
      <c r="S129" s="190" t="str">
        <f>IF(Sponsor!C131="","",Sponsor!C131)</f>
        <v/>
      </c>
      <c r="T129" s="58">
        <f>J130-Y129</f>
        <v>0</v>
      </c>
      <c r="U129" s="58">
        <f>PSUYr2!J130-AA129</f>
        <v>0</v>
      </c>
      <c r="V129" s="58">
        <f>PSUYr3!J130-AB129</f>
        <v>0</v>
      </c>
      <c r="W129" s="58">
        <f>PSUYr4!J130-AC129</f>
        <v>0</v>
      </c>
      <c r="X129" s="58">
        <f>PSUYr5!J130-AD129</f>
        <v>0</v>
      </c>
      <c r="Y129" s="184">
        <f>IF(J130&gt;25000,25000,J130)</f>
        <v>0</v>
      </c>
      <c r="Z129" s="58"/>
      <c r="AA129" s="58">
        <f>IF(Y129&lt;25000,IF(PSUYr2!J130&gt;(25000-Y129),25000-Y129,PSUYr2!J130),0)</f>
        <v>0</v>
      </c>
      <c r="AB129" s="58">
        <f>IF(SUM(Y129:AA129)&lt;25000,IF(PSUYr3!J130&gt;(25000-SUM(Y129:AA129)),25000-SUM(Y129:AA129),PSUYr3!J130),0)</f>
        <v>0</v>
      </c>
      <c r="AC129" s="52">
        <f>IF(SUM(Y129:AB129)&lt;25000,IF(PSUYr4!J130&gt;(25000-SUM(Y129:AB129)),25000-SUM(Y129:AB129),PSUYr4!J130),0)</f>
        <v>0</v>
      </c>
      <c r="AD129" s="86">
        <f>IF(SUM(Y129:AC129)&lt;25000,IF(PSUYr5!J130&gt;(25000-SUM(Y129:AC129)),25000-SUM(Y129:AC129),PSUYr5!J130),0)</f>
        <v>0</v>
      </c>
    </row>
    <row r="130" spans="1:30">
      <c r="A130" s="310"/>
      <c r="B130" s="366" t="str">
        <f>Sponsor!B131</f>
        <v>01</v>
      </c>
      <c r="C130" s="365" t="str">
        <f>IF(Sponsor!C131="","",Sponsor!C131)</f>
        <v/>
      </c>
      <c r="D130" s="339">
        <f>Sponsor!D131</f>
        <v>0</v>
      </c>
      <c r="E130" s="476"/>
      <c r="F130" s="229"/>
      <c r="G130" s="229"/>
      <c r="H130" s="229"/>
      <c r="I130" s="229"/>
      <c r="J130" s="339">
        <f>SUM(E130:I130)</f>
        <v>0</v>
      </c>
      <c r="K130" s="339">
        <f>D130+J130</f>
        <v>0</v>
      </c>
      <c r="L130" s="427"/>
      <c r="M130" s="427"/>
      <c r="N130" s="422">
        <f>K130+L130+M130</f>
        <v>0</v>
      </c>
      <c r="R130">
        <v>2</v>
      </c>
      <c r="S130" s="93" t="str">
        <f>IF(Sponsor!C134="","",Sponsor!C134)</f>
        <v/>
      </c>
      <c r="T130" s="58">
        <f>J133-Y130</f>
        <v>0</v>
      </c>
      <c r="U130" s="58">
        <f>PSUYr2!J133-AA130</f>
        <v>0</v>
      </c>
      <c r="V130" s="58">
        <f>PSUYr3!J133-AB130</f>
        <v>0</v>
      </c>
      <c r="W130" s="58">
        <f>PSUYr4!J133-AC130</f>
        <v>0</v>
      </c>
      <c r="X130" s="58">
        <f>PSUYr5!J133-AD130</f>
        <v>0</v>
      </c>
      <c r="Y130" s="184">
        <f>IF(J133&gt;25000,25000,J133)</f>
        <v>0</v>
      </c>
      <c r="Z130" s="58"/>
      <c r="AA130" s="58">
        <f>IF(Y130&lt;25000,IF(PSUYr2!J133&gt;(25000-Y130),25000-Y130,PSUYr2!J133),0)</f>
        <v>0</v>
      </c>
      <c r="AB130" s="58">
        <f>IF(SUM(Y130:AA130)&lt;25000,IF(PSUYr3!J133&gt;(25000-SUM(Y130:AA130)),25000-SUM(Y130:AA130),PSUYr3!J133),0)</f>
        <v>0</v>
      </c>
      <c r="AC130" s="58">
        <f>IF(SUM(Y130:AB130)&lt;25000,IF(PSUYr4!J133&gt;(25000-SUM(Y130:AB130)),25000-SUM(Y130:AB130),PSUYr4!J133),0)</f>
        <v>0</v>
      </c>
      <c r="AD130" s="71">
        <f>IF(SUM(Y130:AC130)&lt;25000,IF(PSUYr5!J133&gt;(25000-SUM(Y130:AC130)),25000-SUM(Y130:AC130),PSUYr5!J133),0)</f>
        <v>0</v>
      </c>
    </row>
    <row r="131" spans="1:30" ht="13">
      <c r="A131" s="396">
        <f>Sponsor!A132</f>
        <v>730001</v>
      </c>
      <c r="B131" s="367"/>
      <c r="C131" s="350" t="str">
        <f>Sponsor!C132</f>
        <v>Less than $25K</v>
      </c>
      <c r="D131" s="381">
        <f>Sponsor!D132</f>
        <v>0</v>
      </c>
      <c r="E131" s="1005" t="s">
        <v>235</v>
      </c>
      <c r="F131" s="989"/>
      <c r="G131" s="989"/>
      <c r="H131" s="989"/>
      <c r="I131" s="983"/>
      <c r="J131" s="478">
        <f>Y129</f>
        <v>0</v>
      </c>
      <c r="K131" s="478">
        <f t="shared" ref="K131:K159" si="38">D131+J131</f>
        <v>0</v>
      </c>
      <c r="L131" s="982" t="s">
        <v>235</v>
      </c>
      <c r="M131" s="983"/>
      <c r="N131" s="379">
        <f t="shared" ref="N131:N159" si="39">D131</f>
        <v>0</v>
      </c>
      <c r="O131" s="483">
        <v>60250</v>
      </c>
      <c r="R131">
        <v>3</v>
      </c>
      <c r="S131" s="93" t="str">
        <f>IF(Sponsor!C137="","",Sponsor!C137)</f>
        <v/>
      </c>
      <c r="T131" s="58">
        <f>J136-Y131</f>
        <v>0</v>
      </c>
      <c r="U131" s="58">
        <f>PSUYr2!J136-AA131</f>
        <v>0</v>
      </c>
      <c r="V131" s="58">
        <f>PSUYr3!J136-AB131</f>
        <v>0</v>
      </c>
      <c r="W131" s="58">
        <f>PSUYr4!J136-AC131</f>
        <v>0</v>
      </c>
      <c r="X131" s="58">
        <f>PSUYr5!J136-AD131</f>
        <v>0</v>
      </c>
      <c r="Y131" s="184">
        <f>IF(J136&gt;25000,25000,J136)</f>
        <v>0</v>
      </c>
      <c r="Z131" s="58"/>
      <c r="AA131" s="58">
        <f>IF(Y131&lt;25000,IF(PSUYr2!J136&gt;(25000-Y131),25000-Y131,PSUYr2!J136),0)</f>
        <v>0</v>
      </c>
      <c r="AB131" s="58">
        <f>IF(SUM(Y131:AA131)&lt;25000,IF(PSUYr3!J136&gt;(25000-SUM(Y131:AA131)),25000-SUM(Y131:AA131),PSUYr3!J136),0)</f>
        <v>0</v>
      </c>
      <c r="AC131" s="58">
        <f>IF(SUM(Y131:AB131)&lt;25000,IF(PSUYr4!J136&gt;(25000-SUM(Y131:AB131)),25000-SUM(Y131:AB131),PSUYr4!J136),0)</f>
        <v>0</v>
      </c>
      <c r="AD131" s="71">
        <f>IF(SUM(Y131:AC131)&lt;25000,IF(PSUYr5!J136&gt;(25000-SUM(Y131:AC131)),25000-SUM(Y131:AC131),PSUYr5!J136),0)</f>
        <v>0</v>
      </c>
    </row>
    <row r="132" spans="1:30" ht="13">
      <c r="A132" s="396">
        <f>Sponsor!A133</f>
        <v>730001</v>
      </c>
      <c r="B132" s="368"/>
      <c r="C132" s="350" t="str">
        <f>Sponsor!C133</f>
        <v>Greater than $25K</v>
      </c>
      <c r="D132" s="382">
        <f>Sponsor!D133</f>
        <v>0</v>
      </c>
      <c r="E132" s="984"/>
      <c r="F132" s="990"/>
      <c r="G132" s="990"/>
      <c r="H132" s="990"/>
      <c r="I132" s="985"/>
      <c r="J132" s="478">
        <f>J130-J131</f>
        <v>0</v>
      </c>
      <c r="K132" s="478">
        <f t="shared" si="38"/>
        <v>0</v>
      </c>
      <c r="L132" s="984"/>
      <c r="M132" s="985"/>
      <c r="N132" s="380">
        <f t="shared" si="39"/>
        <v>0</v>
      </c>
      <c r="O132" s="483">
        <v>60270</v>
      </c>
      <c r="R132">
        <v>4</v>
      </c>
      <c r="S132" s="93" t="str">
        <f>IF(Sponsor!C140="","",Sponsor!C140)</f>
        <v/>
      </c>
      <c r="T132" s="58">
        <f>J139-Y132</f>
        <v>0</v>
      </c>
      <c r="U132" s="58">
        <f>PSUYr2!J139-AA132</f>
        <v>0</v>
      </c>
      <c r="V132" s="58">
        <f>PSUYr3!J139-AB132</f>
        <v>0</v>
      </c>
      <c r="W132" s="58">
        <f>PSUYr4!J139-AC132</f>
        <v>0</v>
      </c>
      <c r="X132" s="58">
        <f>PSUYr5!J139-AD132</f>
        <v>0</v>
      </c>
      <c r="Y132" s="184">
        <f>IF(J139&gt;25000,25000,J139)</f>
        <v>0</v>
      </c>
      <c r="Z132" s="58"/>
      <c r="AA132" s="58">
        <f>IF(Y132&lt;25000,IF(PSUYr2!J139&gt;(25000-Y132),25000-Y132,PSUYr2!J139),0)</f>
        <v>0</v>
      </c>
      <c r="AB132" s="58">
        <f>IF(SUM(Y132:AA132)&lt;25000,IF(PSUYr3!J139&gt;(25000-SUM(Y132:AA132)),25000-SUM(Y132:AA132),PSUYr3!J139),0)</f>
        <v>0</v>
      </c>
      <c r="AC132" s="58">
        <f>IF(SUM(Y132:AB132)&lt;25000,IF(PSUYr4!J139&gt;(25000-SUM(Y132:AB132)),25000-SUM(Y132:AB132),PSUYr4!J139),0)</f>
        <v>0</v>
      </c>
      <c r="AD132" s="71">
        <f>IF(SUM(Y132:AC132)&lt;25000,IF(PSUYr5!J139&gt;(25000-SUM(Y132:AC132)),25000-SUM(Y132:AC132),PSUYr5!J139),0)</f>
        <v>0</v>
      </c>
    </row>
    <row r="133" spans="1:30">
      <c r="A133" s="310"/>
      <c r="B133" s="366" t="str">
        <f>Sponsor!B134</f>
        <v>02</v>
      </c>
      <c r="C133" s="365" t="str">
        <f>IF(Sponsor!C134="","",Sponsor!C134)</f>
        <v/>
      </c>
      <c r="D133" s="339">
        <f>Sponsor!D134</f>
        <v>0</v>
      </c>
      <c r="E133" s="229"/>
      <c r="F133" s="229"/>
      <c r="G133" s="229"/>
      <c r="H133" s="229"/>
      <c r="I133" s="229"/>
      <c r="J133" s="339">
        <f>SUM(E133:I133)</f>
        <v>0</v>
      </c>
      <c r="K133" s="339">
        <f t="shared" si="38"/>
        <v>0</v>
      </c>
      <c r="L133" s="427"/>
      <c r="M133" s="427"/>
      <c r="N133" s="422">
        <f>K133+L133+M133</f>
        <v>0</v>
      </c>
      <c r="O133" s="484"/>
      <c r="R133">
        <v>5</v>
      </c>
      <c r="S133" s="93" t="str">
        <f>IF(Sponsor!C143="","",Sponsor!C143)</f>
        <v/>
      </c>
      <c r="T133" s="58">
        <f>J142-Y133</f>
        <v>0</v>
      </c>
      <c r="U133" s="58">
        <f>PSUYr2!J142-AA133</f>
        <v>0</v>
      </c>
      <c r="V133" s="58">
        <f>PSUYr3!J142-AB133</f>
        <v>0</v>
      </c>
      <c r="W133" s="58">
        <f>PSUYr4!J142-AC133</f>
        <v>0</v>
      </c>
      <c r="X133" s="58">
        <f>PSUYr5!J142-AD133</f>
        <v>0</v>
      </c>
      <c r="Y133" s="184">
        <f>IF(J142&gt;25000,25000,J142)</f>
        <v>0</v>
      </c>
      <c r="Z133" s="58"/>
      <c r="AA133" s="58">
        <f>IF(Y133&lt;25000,IF(PSUYr2!J142&gt;(25000-Y133),25000-Y133,PSUYr2!J142),0)</f>
        <v>0</v>
      </c>
      <c r="AB133" s="58">
        <f>IF(SUM(Y133:AA133)&lt;25000,IF(PSUYr3!J142&gt;(25000-SUM(Y133:AA133)),25000-SUM(Y133:AA133),PSUYr3!J142),0)</f>
        <v>0</v>
      </c>
      <c r="AC133" s="58">
        <f>IF(SUM(Y133:AB142)&lt;25000,IF(PSUYr4!J134&gt;(25000-SUM(Y133:AB133)),25000-SUM(Y133:AB133),PSUYr4!J142),0)</f>
        <v>0</v>
      </c>
      <c r="AD133" s="71">
        <f>IF(SUM(Y133:AC133)&lt;25000,IF(PSUYr5!J142&gt;(25000-SUM(Y133:AC133)),25000-SUM(Y133:AC133),PSUYr5!J142),0)</f>
        <v>0</v>
      </c>
    </row>
    <row r="134" spans="1:30" ht="13">
      <c r="A134" s="396">
        <f>Sponsor!A135</f>
        <v>730001</v>
      </c>
      <c r="B134" s="367"/>
      <c r="C134" s="350" t="str">
        <f>Sponsor!C135</f>
        <v>Less than $25K</v>
      </c>
      <c r="D134" s="381">
        <f>Sponsor!D135</f>
        <v>0</v>
      </c>
      <c r="E134" s="988" t="s">
        <v>235</v>
      </c>
      <c r="F134" s="989"/>
      <c r="G134" s="989"/>
      <c r="H134" s="989"/>
      <c r="I134" s="983"/>
      <c r="J134" s="478">
        <f>Y130</f>
        <v>0</v>
      </c>
      <c r="K134" s="478">
        <f t="shared" si="38"/>
        <v>0</v>
      </c>
      <c r="L134" s="982" t="s">
        <v>235</v>
      </c>
      <c r="M134" s="983"/>
      <c r="N134" s="379">
        <f t="shared" si="39"/>
        <v>0</v>
      </c>
      <c r="O134" s="483">
        <v>60250</v>
      </c>
      <c r="R134">
        <v>6</v>
      </c>
      <c r="S134" s="93" t="str">
        <f>IF(Sponsor!C146="","",Sponsor!C146)</f>
        <v/>
      </c>
      <c r="T134" s="58">
        <f>J145-Y134</f>
        <v>0</v>
      </c>
      <c r="U134" s="58">
        <f>PSUYr2!J145-AA134</f>
        <v>0</v>
      </c>
      <c r="V134" s="58">
        <f>PSUYr3!J145-AB134</f>
        <v>0</v>
      </c>
      <c r="W134" s="58">
        <f>PSUYr4!J145-AC134</f>
        <v>0</v>
      </c>
      <c r="X134" s="58">
        <f>PSUYr5!J145-AD134</f>
        <v>0</v>
      </c>
      <c r="Y134" s="184">
        <f>IF(J145&gt;25000,25000,J145)</f>
        <v>0</v>
      </c>
      <c r="Z134" s="58"/>
      <c r="AA134" s="58">
        <f>IF(Y134&lt;25000,IF(PSUYr2!J145&gt;(25000-Y134),25000-Y134,PSUYr2!J145),0)</f>
        <v>0</v>
      </c>
      <c r="AB134" s="58">
        <f>IF(SUM(Y134:AA134)&lt;25000,IF(PSUYr3!J145&gt;(25000-SUM(Y134:AA134)),25000-SUM(Y134:AA134),PSUYr3!J145),0)</f>
        <v>0</v>
      </c>
      <c r="AC134" s="58">
        <f>IF(SUM(Y134:AB134)&lt;25000,IF(PSUYr4!J145&gt;(25000-SUM(Y134:AB134)),25000-SUM(Y134:AB134),PSUYr4!J145),0)</f>
        <v>0</v>
      </c>
      <c r="AD134" s="71">
        <f>IF(SUM(Y134:AC134)&lt;25000,IF(PSUYr5!J145&gt;(25000-SUM(Y134:AC134)),25000-SUM(Y134:AC134),PSUYr5!J145),0)</f>
        <v>0</v>
      </c>
    </row>
    <row r="135" spans="1:30" ht="13">
      <c r="A135" s="396">
        <f>Sponsor!A136</f>
        <v>730001</v>
      </c>
      <c r="B135" s="368"/>
      <c r="C135" s="350" t="str">
        <f>Sponsor!C136</f>
        <v>Greater than $25K</v>
      </c>
      <c r="D135" s="382">
        <f>Sponsor!D136</f>
        <v>0</v>
      </c>
      <c r="E135" s="984"/>
      <c r="F135" s="990"/>
      <c r="G135" s="990"/>
      <c r="H135" s="990"/>
      <c r="I135" s="985"/>
      <c r="J135" s="478">
        <f>J133-J134</f>
        <v>0</v>
      </c>
      <c r="K135" s="478">
        <f t="shared" si="38"/>
        <v>0</v>
      </c>
      <c r="L135" s="984"/>
      <c r="M135" s="985"/>
      <c r="N135" s="380">
        <f t="shared" si="39"/>
        <v>0</v>
      </c>
      <c r="O135" s="483">
        <v>60270</v>
      </c>
      <c r="R135">
        <v>7</v>
      </c>
      <c r="S135" s="93" t="str">
        <f>IF(Sponsor!C149="","",Sponsor!C149)</f>
        <v/>
      </c>
      <c r="T135" s="58">
        <f>J148-Y135</f>
        <v>0</v>
      </c>
      <c r="U135" s="58">
        <f>PSUYr2!J148-AA135</f>
        <v>0</v>
      </c>
      <c r="V135" s="58">
        <f>PSUYr3!J148-AB135</f>
        <v>0</v>
      </c>
      <c r="W135" s="58">
        <f>PSUYr4!J148-AC135</f>
        <v>0</v>
      </c>
      <c r="X135" s="58">
        <f>PSUYr5!J148-AD135</f>
        <v>0</v>
      </c>
      <c r="Y135" s="184">
        <f>IF(J148&gt;25000,25000,J148)</f>
        <v>0</v>
      </c>
      <c r="Z135" s="58"/>
      <c r="AA135" s="58">
        <f>IF(Y135&lt;25000,IF(PSUYr2!J148&gt;(25000-Y135),25000-Y135,PSUYr2!J148),0)</f>
        <v>0</v>
      </c>
      <c r="AB135" s="58">
        <f>IF(SUM(Y135:AA135)&lt;25000,IF(PSUYr3!J148&gt;(25000-SUM(Y135:AA135)),25000-SUM(Y135:AA135),PSUYr3!J148),0)</f>
        <v>0</v>
      </c>
      <c r="AC135" s="58">
        <f>IF(SUM(Y135:AB135)&lt;25000,IF(PSUYr4!J148&gt;(25000-SUM(Y135:AB135)),25000-SUM(Y135:AB135),PSUYr4!J148),0)</f>
        <v>0</v>
      </c>
      <c r="AD135" s="71">
        <f>IF(SUM(Y135:AC135)&lt;25000,IF(PSUYr5!J148&gt;(25000-SUM(Y135:AC135)),25000-SUM(Y135:AC135),PSUYr5!J148),0)</f>
        <v>0</v>
      </c>
    </row>
    <row r="136" spans="1:30">
      <c r="A136" s="310"/>
      <c r="B136" s="366" t="str">
        <f>Sponsor!B137</f>
        <v>03</v>
      </c>
      <c r="C136" s="365" t="str">
        <f>IF(Sponsor!C137="","",Sponsor!C137)</f>
        <v/>
      </c>
      <c r="D136" s="339">
        <f>Sponsor!D137</f>
        <v>0</v>
      </c>
      <c r="E136" s="229"/>
      <c r="F136" s="229"/>
      <c r="G136" s="229"/>
      <c r="H136" s="229"/>
      <c r="I136" s="229"/>
      <c r="J136" s="339">
        <f>SUM(E136:I136)</f>
        <v>0</v>
      </c>
      <c r="K136" s="339">
        <f t="shared" si="38"/>
        <v>0</v>
      </c>
      <c r="L136" s="427"/>
      <c r="M136" s="427"/>
      <c r="N136" s="422">
        <f>K136+L136+M136</f>
        <v>0</v>
      </c>
      <c r="O136" s="484"/>
      <c r="R136">
        <v>8</v>
      </c>
      <c r="S136" s="93" t="str">
        <f>IF(Sponsor!C152="","",Sponsor!C152)</f>
        <v/>
      </c>
      <c r="T136" s="58">
        <f>J151-Y136</f>
        <v>0</v>
      </c>
      <c r="U136" s="58">
        <f>PSUYr2!J151-AA136</f>
        <v>0</v>
      </c>
      <c r="V136" s="58">
        <f>PSUYr3!J151-AB136</f>
        <v>0</v>
      </c>
      <c r="W136" s="58">
        <f>PSUYr4!J151-AC136</f>
        <v>0</v>
      </c>
      <c r="X136" s="58">
        <f>PSUYr5!J151-AD136</f>
        <v>0</v>
      </c>
      <c r="Y136" s="184">
        <f>IF(J151&gt;25000,25000,J151)</f>
        <v>0</v>
      </c>
      <c r="Z136" s="58"/>
      <c r="AA136" s="58">
        <f>IF(Y136&lt;25000,IF(PSUYr2!J151&gt;(25000-Y136),25000-Y136,PSUYr2!J151),0)</f>
        <v>0</v>
      </c>
      <c r="AB136" s="58">
        <f>IF(SUM(Y136:AA136)&lt;25000,IF(PSUYr3!J151&gt;(25000-SUM(Y136:AA136)),25000-SUM(Y136:AA136),PSUYr3!J151),0)</f>
        <v>0</v>
      </c>
      <c r="AC136" s="58">
        <f>IF(SUM(Y136:AB136)&lt;25000,IF(PSUYr4!J151&gt;(25000-SUM(Y136:AB136)),25000-SUM(Y136:AB136),PSUYr4!J151),0)</f>
        <v>0</v>
      </c>
      <c r="AD136" s="71">
        <f>IF(SUM(Y136:AC136)&lt;25000,IF(PSUYr5!J151&gt;(25000-SUM(Y136:AC136)),25000-SUM(Y136:AC136),PSUYr5!J151),0)</f>
        <v>0</v>
      </c>
    </row>
    <row r="137" spans="1:30" ht="13">
      <c r="A137" s="396">
        <f>Sponsor!A138</f>
        <v>60250</v>
      </c>
      <c r="B137" s="367"/>
      <c r="C137" s="350" t="str">
        <f>Sponsor!C138</f>
        <v>Less than $25K</v>
      </c>
      <c r="D137" s="381">
        <f>Sponsor!D138</f>
        <v>0</v>
      </c>
      <c r="E137" s="988" t="s">
        <v>235</v>
      </c>
      <c r="F137" s="989"/>
      <c r="G137" s="989"/>
      <c r="H137" s="989"/>
      <c r="I137" s="983"/>
      <c r="J137" s="478">
        <f>Y131</f>
        <v>0</v>
      </c>
      <c r="K137" s="478">
        <f t="shared" si="38"/>
        <v>0</v>
      </c>
      <c r="L137" s="982" t="s">
        <v>235</v>
      </c>
      <c r="M137" s="983"/>
      <c r="N137" s="379">
        <f t="shared" si="39"/>
        <v>0</v>
      </c>
      <c r="O137" s="483">
        <v>60250</v>
      </c>
      <c r="R137">
        <v>9</v>
      </c>
      <c r="S137" s="93" t="str">
        <f>IF(Sponsor!C155="","",Sponsor!C155)</f>
        <v/>
      </c>
      <c r="T137" s="58">
        <f>J154-Y137</f>
        <v>0</v>
      </c>
      <c r="U137" s="58">
        <f>PSUYr2!J154-AA137</f>
        <v>0</v>
      </c>
      <c r="V137" s="58">
        <f>PSUYr3!J154-AB137</f>
        <v>0</v>
      </c>
      <c r="W137" s="58">
        <f>PSUYr4!J154-AC137</f>
        <v>0</v>
      </c>
      <c r="X137" s="58">
        <f>PSUYr5!J154-AD137</f>
        <v>0</v>
      </c>
      <c r="Y137" s="184">
        <f>IF(J154&gt;25000,25000,J154)</f>
        <v>0</v>
      </c>
      <c r="Z137" s="58"/>
      <c r="AA137" s="58">
        <f>IF(Y137&lt;25000,IF(PSUYr2!J154&gt;(25000-Y137),25000-Y137,PSUYr2!J154),0)</f>
        <v>0</v>
      </c>
      <c r="AB137" s="58">
        <f>IF(SUM(Y137:AA137)&lt;25000,IF(PSUYr3!J154&gt;(25000-SUM(Y137:AA137)),25000-SUM(Y137:AA137),PSUYr3!J154),0)</f>
        <v>0</v>
      </c>
      <c r="AC137" s="58">
        <f>IF(SUM(Y137:AB137)&lt;25000,IF(PSUYr4!J154&gt;(25000-SUM(Y137:AB137)),25000-SUM(Y137:AB137),PSUYr4!J154),0)</f>
        <v>0</v>
      </c>
      <c r="AD137" s="71">
        <f>IF(SUM(Y137:AC137)&lt;25000,IF(PSUYr5!J154&gt;(25000-SUM(Y137:AC137)),25000-SUM(Y137:AC137),PSUYr5!J154),0)</f>
        <v>0</v>
      </c>
    </row>
    <row r="138" spans="1:30" ht="13">
      <c r="A138" s="396">
        <f>Sponsor!A139</f>
        <v>60270</v>
      </c>
      <c r="B138" s="368"/>
      <c r="C138" s="350" t="str">
        <f>Sponsor!C139</f>
        <v>Greater than $25K</v>
      </c>
      <c r="D138" s="382">
        <f>Sponsor!D139</f>
        <v>0</v>
      </c>
      <c r="E138" s="984"/>
      <c r="F138" s="990"/>
      <c r="G138" s="990"/>
      <c r="H138" s="990"/>
      <c r="I138" s="985"/>
      <c r="J138" s="478">
        <f>J136-J137</f>
        <v>0</v>
      </c>
      <c r="K138" s="478">
        <f t="shared" si="38"/>
        <v>0</v>
      </c>
      <c r="L138" s="984"/>
      <c r="M138" s="985"/>
      <c r="N138" s="380">
        <f t="shared" si="39"/>
        <v>0</v>
      </c>
      <c r="O138" s="483">
        <v>60270</v>
      </c>
      <c r="R138">
        <v>10</v>
      </c>
      <c r="S138" s="190" t="str">
        <f>IF(Sponsor!C158="","",Sponsor!C158)</f>
        <v/>
      </c>
      <c r="T138" s="58">
        <f>J157-Y138</f>
        <v>0</v>
      </c>
      <c r="U138" s="58">
        <f>PSUYr2!J157-AA138</f>
        <v>0</v>
      </c>
      <c r="V138" s="58">
        <f>PSUYr3!J157-AB138</f>
        <v>0</v>
      </c>
      <c r="W138" s="58">
        <f>PSUYr4!J157-AC138</f>
        <v>0</v>
      </c>
      <c r="X138" s="58">
        <f>PSUYr5!J157-AD138</f>
        <v>0</v>
      </c>
      <c r="Y138" s="184">
        <f>IF(J157&gt;25000,25000,J157)</f>
        <v>0</v>
      </c>
      <c r="Z138" s="58"/>
      <c r="AA138" s="58">
        <f>IF(Y138&lt;25000,IF(PSUYr2!J157&gt;(25000-Y138),25000-Y138,PSUYr2!J157),0)</f>
        <v>0</v>
      </c>
      <c r="AB138" s="58">
        <f>IF(SUM(Y138:AA138)&lt;25000,IF(PSUYr3!J157&gt;(25000-SUM(Y138:AA138)),25000-SUM(Y138:AA138),PSUYr3!J157),0)</f>
        <v>0</v>
      </c>
      <c r="AC138" s="58">
        <f>IF(SUM(Y138:AB138)&lt;25000,IF(PSUYr4!J157&gt;(25000-SUM(Y138:AB138)),25000-SUM(Y138:AB138),PSUYr4!J157),0)</f>
        <v>0</v>
      </c>
      <c r="AD138" s="71">
        <f>IF(SUM(Y138:AC138)&lt;25000,IF(PSUYr5!J157&gt;(25000-SUM(Y138:AC138)),25000-SUM(Y138:AC138),PSUYr5!J157),0)</f>
        <v>0</v>
      </c>
    </row>
    <row r="139" spans="1:30">
      <c r="A139" s="310"/>
      <c r="B139" s="366" t="str">
        <f>Sponsor!B140</f>
        <v>04</v>
      </c>
      <c r="C139" s="365" t="str">
        <f>IF(Sponsor!C140="","",Sponsor!C140)</f>
        <v/>
      </c>
      <c r="D139" s="339">
        <f>Sponsor!D140</f>
        <v>0</v>
      </c>
      <c r="E139" s="229"/>
      <c r="F139" s="229"/>
      <c r="G139" s="229"/>
      <c r="H139" s="229"/>
      <c r="I139" s="229"/>
      <c r="J139" s="339">
        <f>SUM(E139:I139)</f>
        <v>0</v>
      </c>
      <c r="K139" s="339">
        <f t="shared" si="38"/>
        <v>0</v>
      </c>
      <c r="L139" s="427"/>
      <c r="M139" s="427"/>
      <c r="N139" s="422">
        <f>K139+L139+M139</f>
        <v>0</v>
      </c>
      <c r="O139" s="484"/>
      <c r="R139">
        <v>11</v>
      </c>
      <c r="S139" s="523"/>
      <c r="T139" s="524"/>
      <c r="U139" s="524"/>
      <c r="V139" s="524"/>
      <c r="W139" s="524"/>
      <c r="X139" s="524"/>
      <c r="Y139" s="525"/>
      <c r="Z139" s="524"/>
      <c r="AA139" s="524"/>
      <c r="AB139" s="524"/>
      <c r="AC139" s="524"/>
      <c r="AD139" s="526"/>
    </row>
    <row r="140" spans="1:30" ht="13">
      <c r="A140" s="396">
        <f>Sponsor!A141</f>
        <v>60250</v>
      </c>
      <c r="B140" s="367"/>
      <c r="C140" s="350" t="str">
        <f>Sponsor!C141</f>
        <v>Less than $25K</v>
      </c>
      <c r="D140" s="381">
        <f>Sponsor!D141</f>
        <v>0</v>
      </c>
      <c r="E140" s="988" t="s">
        <v>235</v>
      </c>
      <c r="F140" s="989"/>
      <c r="G140" s="989"/>
      <c r="H140" s="989"/>
      <c r="I140" s="983"/>
      <c r="J140" s="478">
        <f>Y132</f>
        <v>0</v>
      </c>
      <c r="K140" s="478">
        <f t="shared" si="38"/>
        <v>0</v>
      </c>
      <c r="L140" s="982" t="s">
        <v>235</v>
      </c>
      <c r="M140" s="983"/>
      <c r="N140" s="379">
        <f t="shared" si="39"/>
        <v>0</v>
      </c>
      <c r="O140" s="483">
        <v>60250</v>
      </c>
      <c r="R140">
        <v>12</v>
      </c>
      <c r="S140" s="523"/>
      <c r="T140" s="524"/>
      <c r="U140" s="524"/>
      <c r="V140" s="524"/>
      <c r="W140" s="524"/>
      <c r="X140" s="524"/>
      <c r="Y140" s="525"/>
      <c r="Z140" s="524"/>
      <c r="AA140" s="524"/>
      <c r="AB140" s="524"/>
      <c r="AC140" s="524"/>
      <c r="AD140" s="526"/>
    </row>
    <row r="141" spans="1:30" ht="13">
      <c r="A141" s="396">
        <f>Sponsor!A142</f>
        <v>60270</v>
      </c>
      <c r="B141" s="368"/>
      <c r="C141" s="350" t="str">
        <f>Sponsor!C142</f>
        <v>Greater than $25K</v>
      </c>
      <c r="D141" s="382">
        <f>Sponsor!D142</f>
        <v>0</v>
      </c>
      <c r="E141" s="984"/>
      <c r="F141" s="990"/>
      <c r="G141" s="990"/>
      <c r="H141" s="990"/>
      <c r="I141" s="985"/>
      <c r="J141" s="478">
        <f>J139-J140</f>
        <v>0</v>
      </c>
      <c r="K141" s="478">
        <f t="shared" si="38"/>
        <v>0</v>
      </c>
      <c r="L141" s="984"/>
      <c r="M141" s="985"/>
      <c r="N141" s="380">
        <f t="shared" si="39"/>
        <v>0</v>
      </c>
      <c r="O141" s="483">
        <v>60270</v>
      </c>
      <c r="R141">
        <v>13</v>
      </c>
      <c r="S141" s="523"/>
      <c r="T141" s="524"/>
      <c r="U141" s="524"/>
      <c r="V141" s="524"/>
      <c r="W141" s="524"/>
      <c r="X141" s="524"/>
      <c r="Y141" s="525"/>
      <c r="Z141" s="524"/>
      <c r="AA141" s="524"/>
      <c r="AB141" s="524"/>
      <c r="AC141" s="524"/>
      <c r="AD141" s="526"/>
    </row>
    <row r="142" spans="1:30">
      <c r="A142" s="310"/>
      <c r="B142" s="366" t="str">
        <f>Sponsor!B143</f>
        <v>05</v>
      </c>
      <c r="C142" s="365" t="str">
        <f>IF(Sponsor!C143="","",Sponsor!C143)</f>
        <v/>
      </c>
      <c r="D142" s="339">
        <f>Sponsor!D143</f>
        <v>0</v>
      </c>
      <c r="E142" s="229"/>
      <c r="F142" s="229"/>
      <c r="G142" s="229"/>
      <c r="H142" s="229"/>
      <c r="I142" s="229"/>
      <c r="J142" s="339">
        <f>SUM(E142:I142)</f>
        <v>0</v>
      </c>
      <c r="K142" s="339">
        <f t="shared" si="38"/>
        <v>0</v>
      </c>
      <c r="L142" s="427"/>
      <c r="M142" s="427"/>
      <c r="N142" s="422">
        <f>K142+L142+M142</f>
        <v>0</v>
      </c>
      <c r="O142" s="484"/>
      <c r="R142">
        <v>14</v>
      </c>
      <c r="S142" s="523"/>
      <c r="T142" s="524"/>
      <c r="U142" s="524"/>
      <c r="V142" s="524"/>
      <c r="W142" s="524"/>
      <c r="X142" s="524"/>
      <c r="Y142" s="525"/>
      <c r="Z142" s="524"/>
      <c r="AA142" s="524"/>
      <c r="AB142" s="524"/>
      <c r="AC142" s="524"/>
      <c r="AD142" s="526"/>
    </row>
    <row r="143" spans="1:30" ht="13">
      <c r="A143" s="396">
        <f>Sponsor!A144</f>
        <v>60250</v>
      </c>
      <c r="B143" s="367"/>
      <c r="C143" s="350" t="str">
        <f>Sponsor!C144</f>
        <v>Less than $25K</v>
      </c>
      <c r="D143" s="381">
        <f>Sponsor!D144</f>
        <v>0</v>
      </c>
      <c r="E143" s="988" t="s">
        <v>235</v>
      </c>
      <c r="F143" s="989"/>
      <c r="G143" s="989"/>
      <c r="H143" s="989"/>
      <c r="I143" s="983"/>
      <c r="J143" s="478">
        <f>Y133</f>
        <v>0</v>
      </c>
      <c r="K143" s="478">
        <f t="shared" si="38"/>
        <v>0</v>
      </c>
      <c r="L143" s="982" t="s">
        <v>235</v>
      </c>
      <c r="M143" s="983"/>
      <c r="N143" s="379">
        <f t="shared" si="39"/>
        <v>0</v>
      </c>
      <c r="O143" s="483">
        <v>60250</v>
      </c>
      <c r="R143">
        <v>15</v>
      </c>
      <c r="S143" s="523"/>
      <c r="T143" s="524"/>
      <c r="U143" s="524"/>
      <c r="V143" s="524"/>
      <c r="W143" s="524"/>
      <c r="X143" s="524"/>
      <c r="Y143" s="525"/>
      <c r="Z143" s="524"/>
      <c r="AA143" s="524"/>
      <c r="AB143" s="524"/>
      <c r="AC143" s="524"/>
      <c r="AD143" s="526"/>
    </row>
    <row r="144" spans="1:30" ht="13">
      <c r="A144" s="396">
        <f>Sponsor!A145</f>
        <v>60270</v>
      </c>
      <c r="B144" s="368"/>
      <c r="C144" s="350" t="str">
        <f>Sponsor!C145</f>
        <v>Greater than $25K</v>
      </c>
      <c r="D144" s="382">
        <f>Sponsor!D145</f>
        <v>0</v>
      </c>
      <c r="E144" s="984"/>
      <c r="F144" s="990"/>
      <c r="G144" s="990"/>
      <c r="H144" s="990"/>
      <c r="I144" s="985"/>
      <c r="J144" s="478">
        <f>J142-J143</f>
        <v>0</v>
      </c>
      <c r="K144" s="478">
        <f t="shared" si="38"/>
        <v>0</v>
      </c>
      <c r="L144" s="984"/>
      <c r="M144" s="985"/>
      <c r="N144" s="380">
        <f t="shared" si="39"/>
        <v>0</v>
      </c>
      <c r="O144" s="483">
        <v>60270</v>
      </c>
      <c r="R144">
        <v>16</v>
      </c>
      <c r="S144" s="523"/>
      <c r="T144" s="524"/>
      <c r="U144" s="524"/>
      <c r="V144" s="524"/>
      <c r="W144" s="524"/>
      <c r="X144" s="524"/>
      <c r="Y144" s="525"/>
      <c r="Z144" s="524"/>
      <c r="AA144" s="524"/>
      <c r="AB144" s="524"/>
      <c r="AC144" s="524"/>
      <c r="AD144" s="526"/>
    </row>
    <row r="145" spans="1:30">
      <c r="A145" s="310"/>
      <c r="B145" s="366" t="str">
        <f>Sponsor!B146</f>
        <v>06</v>
      </c>
      <c r="C145" s="365" t="str">
        <f>IF(Sponsor!C146="","",Sponsor!C146)</f>
        <v/>
      </c>
      <c r="D145" s="339">
        <f>Sponsor!D146</f>
        <v>0</v>
      </c>
      <c r="E145" s="229"/>
      <c r="F145" s="229"/>
      <c r="G145" s="229"/>
      <c r="H145" s="229"/>
      <c r="I145" s="229"/>
      <c r="J145" s="339">
        <f>SUM(E145:I145)</f>
        <v>0</v>
      </c>
      <c r="K145" s="339">
        <f t="shared" si="38"/>
        <v>0</v>
      </c>
      <c r="L145" s="427"/>
      <c r="M145" s="427"/>
      <c r="N145" s="422">
        <f>K145+L145+M145</f>
        <v>0</v>
      </c>
      <c r="O145" s="484"/>
      <c r="R145">
        <v>17</v>
      </c>
      <c r="S145" s="523"/>
      <c r="T145" s="524"/>
      <c r="U145" s="524"/>
      <c r="V145" s="524"/>
      <c r="W145" s="524"/>
      <c r="X145" s="524"/>
      <c r="Y145" s="525"/>
      <c r="Z145" s="524"/>
      <c r="AA145" s="524"/>
      <c r="AB145" s="524"/>
      <c r="AC145" s="524"/>
      <c r="AD145" s="526"/>
    </row>
    <row r="146" spans="1:30" ht="13">
      <c r="A146" s="396">
        <f>Sponsor!A147</f>
        <v>60250</v>
      </c>
      <c r="B146" s="367"/>
      <c r="C146" s="350" t="str">
        <f>Sponsor!C147</f>
        <v>Less than $25K</v>
      </c>
      <c r="D146" s="381">
        <f>Sponsor!D147</f>
        <v>0</v>
      </c>
      <c r="E146" s="988" t="s">
        <v>235</v>
      </c>
      <c r="F146" s="989"/>
      <c r="G146" s="989"/>
      <c r="H146" s="989"/>
      <c r="I146" s="983"/>
      <c r="J146" s="478">
        <f>Y134</f>
        <v>0</v>
      </c>
      <c r="K146" s="478">
        <f t="shared" si="38"/>
        <v>0</v>
      </c>
      <c r="L146" s="982" t="s">
        <v>235</v>
      </c>
      <c r="M146" s="983"/>
      <c r="N146" s="379">
        <f t="shared" si="39"/>
        <v>0</v>
      </c>
      <c r="O146" s="483">
        <v>60250</v>
      </c>
      <c r="R146">
        <v>18</v>
      </c>
      <c r="S146" s="523"/>
      <c r="T146" s="524"/>
      <c r="U146" s="524"/>
      <c r="V146" s="524"/>
      <c r="W146" s="524"/>
      <c r="X146" s="524"/>
      <c r="Y146" s="525"/>
      <c r="Z146" s="524"/>
      <c r="AA146" s="524"/>
      <c r="AB146" s="524"/>
      <c r="AC146" s="524"/>
      <c r="AD146" s="526"/>
    </row>
    <row r="147" spans="1:30" ht="13">
      <c r="A147" s="396">
        <f>Sponsor!A148</f>
        <v>60270</v>
      </c>
      <c r="B147" s="368"/>
      <c r="C147" s="350" t="str">
        <f>Sponsor!C148</f>
        <v>Greater than $25K</v>
      </c>
      <c r="D147" s="382">
        <f>Sponsor!D148</f>
        <v>0</v>
      </c>
      <c r="E147" s="984"/>
      <c r="F147" s="990"/>
      <c r="G147" s="990"/>
      <c r="H147" s="990"/>
      <c r="I147" s="985"/>
      <c r="J147" s="478">
        <f>J145-J146</f>
        <v>0</v>
      </c>
      <c r="K147" s="478">
        <f t="shared" si="38"/>
        <v>0</v>
      </c>
      <c r="L147" s="984"/>
      <c r="M147" s="985"/>
      <c r="N147" s="380">
        <f t="shared" si="39"/>
        <v>0</v>
      </c>
      <c r="O147" s="483">
        <v>60270</v>
      </c>
      <c r="R147">
        <v>19</v>
      </c>
      <c r="S147" s="523"/>
      <c r="T147" s="524"/>
      <c r="U147" s="524"/>
      <c r="V147" s="524"/>
      <c r="W147" s="524"/>
      <c r="X147" s="524"/>
      <c r="Y147" s="525"/>
      <c r="Z147" s="524"/>
      <c r="AA147" s="524"/>
      <c r="AB147" s="524"/>
      <c r="AC147" s="524"/>
      <c r="AD147" s="526"/>
    </row>
    <row r="148" spans="1:30">
      <c r="A148" s="310"/>
      <c r="B148" s="366" t="str">
        <f>Sponsor!B149</f>
        <v>07</v>
      </c>
      <c r="C148" s="365" t="str">
        <f>IF(Sponsor!C149="","",Sponsor!C149)</f>
        <v/>
      </c>
      <c r="D148" s="339">
        <f>Sponsor!D149</f>
        <v>0</v>
      </c>
      <c r="E148" s="229"/>
      <c r="F148" s="229"/>
      <c r="G148" s="229"/>
      <c r="H148" s="229"/>
      <c r="I148" s="229"/>
      <c r="J148" s="339">
        <f>SUM(E148:I148)</f>
        <v>0</v>
      </c>
      <c r="K148" s="339">
        <f t="shared" si="38"/>
        <v>0</v>
      </c>
      <c r="L148" s="427"/>
      <c r="M148" s="427"/>
      <c r="N148" s="422">
        <f>K148+L148+M148</f>
        <v>0</v>
      </c>
      <c r="O148" s="484"/>
      <c r="R148">
        <v>20</v>
      </c>
      <c r="S148" s="523"/>
      <c r="T148" s="524"/>
      <c r="U148" s="524"/>
      <c r="V148" s="524"/>
      <c r="W148" s="524"/>
      <c r="X148" s="524"/>
      <c r="Y148" s="525"/>
      <c r="Z148" s="524"/>
      <c r="AA148" s="524"/>
      <c r="AB148" s="524"/>
      <c r="AC148" s="524"/>
      <c r="AD148" s="526"/>
    </row>
    <row r="149" spans="1:30" ht="13">
      <c r="A149" s="396">
        <f>Sponsor!A150</f>
        <v>60250</v>
      </c>
      <c r="B149" s="367"/>
      <c r="C149" s="350" t="str">
        <f>Sponsor!C150</f>
        <v>Less than $25K</v>
      </c>
      <c r="D149" s="381">
        <f>Sponsor!D150</f>
        <v>0</v>
      </c>
      <c r="E149" s="988" t="s">
        <v>235</v>
      </c>
      <c r="F149" s="989"/>
      <c r="G149" s="989"/>
      <c r="H149" s="989"/>
      <c r="I149" s="983"/>
      <c r="J149" s="478">
        <f>Y135</f>
        <v>0</v>
      </c>
      <c r="K149" s="478">
        <f t="shared" si="38"/>
        <v>0</v>
      </c>
      <c r="L149" s="982" t="s">
        <v>235</v>
      </c>
      <c r="M149" s="983"/>
      <c r="N149" s="379">
        <f t="shared" si="39"/>
        <v>0</v>
      </c>
      <c r="O149" s="483">
        <v>60250</v>
      </c>
      <c r="S149" s="24" t="s">
        <v>7</v>
      </c>
      <c r="T149" s="182">
        <f t="shared" ref="T149:AD149" si="40">SUM(T129:T148)</f>
        <v>0</v>
      </c>
      <c r="U149" s="183">
        <f t="shared" si="40"/>
        <v>0</v>
      </c>
      <c r="V149" s="183">
        <f t="shared" si="40"/>
        <v>0</v>
      </c>
      <c r="W149" s="183">
        <f t="shared" si="40"/>
        <v>0</v>
      </c>
      <c r="X149" s="183">
        <f t="shared" si="40"/>
        <v>0</v>
      </c>
      <c r="Y149" s="182">
        <f t="shared" si="40"/>
        <v>0</v>
      </c>
      <c r="Z149" s="183"/>
      <c r="AA149" s="183">
        <f t="shared" si="40"/>
        <v>0</v>
      </c>
      <c r="AB149" s="183">
        <f t="shared" si="40"/>
        <v>0</v>
      </c>
      <c r="AC149" s="183">
        <f t="shared" si="40"/>
        <v>0</v>
      </c>
      <c r="AD149" s="189">
        <f t="shared" si="40"/>
        <v>0</v>
      </c>
    </row>
    <row r="150" spans="1:30" ht="13">
      <c r="A150" s="396">
        <f>Sponsor!A151</f>
        <v>60270</v>
      </c>
      <c r="B150" s="368"/>
      <c r="C150" s="350" t="str">
        <f>Sponsor!C151</f>
        <v>Greater than $25K</v>
      </c>
      <c r="D150" s="382">
        <f>Sponsor!D151</f>
        <v>0</v>
      </c>
      <c r="E150" s="984"/>
      <c r="F150" s="990"/>
      <c r="G150" s="990"/>
      <c r="H150" s="990"/>
      <c r="I150" s="985"/>
      <c r="J150" s="478">
        <f>J148-J149</f>
        <v>0</v>
      </c>
      <c r="K150" s="478">
        <f t="shared" si="38"/>
        <v>0</v>
      </c>
      <c r="L150" s="984"/>
      <c r="M150" s="985"/>
      <c r="N150" s="380">
        <f t="shared" si="39"/>
        <v>0</v>
      </c>
      <c r="O150" s="483">
        <v>60270</v>
      </c>
    </row>
    <row r="151" spans="1:30">
      <c r="A151" s="310"/>
      <c r="B151" s="366" t="str">
        <f>Sponsor!B152</f>
        <v>08</v>
      </c>
      <c r="C151" s="365" t="str">
        <f>IF(Sponsor!C152="","",Sponsor!C152)</f>
        <v/>
      </c>
      <c r="D151" s="339">
        <f>Sponsor!D152</f>
        <v>0</v>
      </c>
      <c r="E151" s="229"/>
      <c r="F151" s="229"/>
      <c r="G151" s="229"/>
      <c r="H151" s="229"/>
      <c r="I151" s="229"/>
      <c r="J151" s="339">
        <f>SUM(E151:I151)</f>
        <v>0</v>
      </c>
      <c r="K151" s="339">
        <f t="shared" si="38"/>
        <v>0</v>
      </c>
      <c r="L151" s="427"/>
      <c r="M151" s="427"/>
      <c r="N151" s="422">
        <f>K151+L151+M151</f>
        <v>0</v>
      </c>
      <c r="O151" s="484"/>
      <c r="S151" s="451"/>
      <c r="T151" s="17"/>
      <c r="U151" s="2"/>
      <c r="V151" s="2"/>
      <c r="W151" s="2"/>
      <c r="X151" s="2"/>
      <c r="Y151" s="2"/>
      <c r="Z151" s="2"/>
      <c r="AA151" s="2"/>
      <c r="AB151" s="2"/>
    </row>
    <row r="152" spans="1:30" ht="13">
      <c r="A152" s="396">
        <f>Sponsor!A153</f>
        <v>60250</v>
      </c>
      <c r="B152" s="367"/>
      <c r="C152" s="350" t="str">
        <f>Sponsor!C153</f>
        <v>Less than $25K</v>
      </c>
      <c r="D152" s="383">
        <f>Sponsor!D153</f>
        <v>0</v>
      </c>
      <c r="E152" s="988" t="s">
        <v>235</v>
      </c>
      <c r="F152" s="989"/>
      <c r="G152" s="989"/>
      <c r="H152" s="989"/>
      <c r="I152" s="983"/>
      <c r="J152" s="478">
        <f>Y136</f>
        <v>0</v>
      </c>
      <c r="K152" s="478">
        <f t="shared" si="38"/>
        <v>0</v>
      </c>
      <c r="L152" s="982" t="s">
        <v>235</v>
      </c>
      <c r="M152" s="983"/>
      <c r="N152" s="379">
        <f t="shared" si="39"/>
        <v>0</v>
      </c>
      <c r="O152" s="483">
        <v>60250</v>
      </c>
      <c r="S152" s="477"/>
      <c r="T152" s="17"/>
      <c r="U152" s="2"/>
      <c r="V152" s="2"/>
      <c r="W152" s="2"/>
      <c r="X152" s="2"/>
      <c r="Y152" s="2"/>
      <c r="Z152" s="2"/>
      <c r="AA152" s="2"/>
      <c r="AB152" s="2"/>
      <c r="AC152" s="2"/>
      <c r="AD152" s="2"/>
    </row>
    <row r="153" spans="1:30" ht="13">
      <c r="A153" s="396">
        <f>Sponsor!A154</f>
        <v>60270</v>
      </c>
      <c r="B153" s="368"/>
      <c r="C153" s="350" t="str">
        <f>Sponsor!C154</f>
        <v>Greater than $25K</v>
      </c>
      <c r="D153" s="384">
        <f>Sponsor!D154</f>
        <v>0</v>
      </c>
      <c r="E153" s="984"/>
      <c r="F153" s="990"/>
      <c r="G153" s="990"/>
      <c r="H153" s="990"/>
      <c r="I153" s="985"/>
      <c r="J153" s="478">
        <f>J151-J152</f>
        <v>0</v>
      </c>
      <c r="K153" s="478">
        <f t="shared" si="38"/>
        <v>0</v>
      </c>
      <c r="L153" s="984"/>
      <c r="M153" s="985"/>
      <c r="N153" s="380">
        <f t="shared" si="39"/>
        <v>0</v>
      </c>
      <c r="O153" s="483">
        <v>60270</v>
      </c>
      <c r="S153" s="4"/>
    </row>
    <row r="154" spans="1:30">
      <c r="A154" s="310"/>
      <c r="B154" s="366" t="str">
        <f>Sponsor!B155</f>
        <v>09</v>
      </c>
      <c r="C154" s="365" t="str">
        <f>IF(Sponsor!C155="","",Sponsor!C155)</f>
        <v/>
      </c>
      <c r="D154" s="339">
        <f>Sponsor!D155</f>
        <v>0</v>
      </c>
      <c r="E154" s="229"/>
      <c r="F154" s="229"/>
      <c r="G154" s="229"/>
      <c r="H154" s="229"/>
      <c r="I154" s="229"/>
      <c r="J154" s="339">
        <f>SUM(E154:I154)</f>
        <v>0</v>
      </c>
      <c r="K154" s="339">
        <f t="shared" si="38"/>
        <v>0</v>
      </c>
      <c r="L154" s="427"/>
      <c r="M154" s="427"/>
      <c r="N154" s="422">
        <f>K154+L154+M154</f>
        <v>0</v>
      </c>
      <c r="O154" s="484"/>
      <c r="S154" s="4"/>
    </row>
    <row r="155" spans="1:30" ht="13">
      <c r="A155" s="396">
        <f>Sponsor!A156</f>
        <v>60250</v>
      </c>
      <c r="B155" s="367"/>
      <c r="C155" s="350" t="str">
        <f>Sponsor!C156</f>
        <v>Less than $25K</v>
      </c>
      <c r="D155" s="383">
        <f>Sponsor!D156</f>
        <v>0</v>
      </c>
      <c r="E155" s="988" t="s">
        <v>235</v>
      </c>
      <c r="F155" s="989"/>
      <c r="G155" s="989"/>
      <c r="H155" s="989"/>
      <c r="I155" s="983"/>
      <c r="J155" s="478">
        <f>Y137</f>
        <v>0</v>
      </c>
      <c r="K155" s="478">
        <f t="shared" si="38"/>
        <v>0</v>
      </c>
      <c r="L155" s="982" t="s">
        <v>235</v>
      </c>
      <c r="M155" s="983"/>
      <c r="N155" s="379">
        <f t="shared" si="39"/>
        <v>0</v>
      </c>
      <c r="O155" s="483">
        <v>60250</v>
      </c>
      <c r="S155" s="4"/>
    </row>
    <row r="156" spans="1:30" ht="13">
      <c r="A156" s="396">
        <f>Sponsor!A157</f>
        <v>60270</v>
      </c>
      <c r="B156" s="368"/>
      <c r="C156" s="350" t="str">
        <f>Sponsor!C157</f>
        <v>Greater than $25K</v>
      </c>
      <c r="D156" s="384">
        <f>Sponsor!D157</f>
        <v>0</v>
      </c>
      <c r="E156" s="984"/>
      <c r="F156" s="990"/>
      <c r="G156" s="990"/>
      <c r="H156" s="990"/>
      <c r="I156" s="985"/>
      <c r="J156" s="478">
        <f>J154-J155</f>
        <v>0</v>
      </c>
      <c r="K156" s="478">
        <f t="shared" si="38"/>
        <v>0</v>
      </c>
      <c r="L156" s="984"/>
      <c r="M156" s="985"/>
      <c r="N156" s="380">
        <f t="shared" si="39"/>
        <v>0</v>
      </c>
      <c r="O156" s="483">
        <v>60270</v>
      </c>
      <c r="S156" s="4"/>
    </row>
    <row r="157" spans="1:30">
      <c r="A157" s="310"/>
      <c r="B157" s="366">
        <f>Sponsor!B158</f>
        <v>10</v>
      </c>
      <c r="C157" s="365" t="str">
        <f>IF(Sponsor!C158="","",Sponsor!C158)</f>
        <v/>
      </c>
      <c r="D157" s="339">
        <f>Sponsor!D158</f>
        <v>0</v>
      </c>
      <c r="E157" s="229"/>
      <c r="F157" s="229"/>
      <c r="G157" s="229"/>
      <c r="H157" s="229"/>
      <c r="I157" s="229"/>
      <c r="J157" s="339">
        <f>SUM(E157:I157)</f>
        <v>0</v>
      </c>
      <c r="K157" s="339">
        <f t="shared" si="38"/>
        <v>0</v>
      </c>
      <c r="L157" s="427"/>
      <c r="M157" s="427"/>
      <c r="N157" s="422">
        <f>K157+L157+M157</f>
        <v>0</v>
      </c>
      <c r="O157" s="484"/>
      <c r="S157" s="4"/>
    </row>
    <row r="158" spans="1:30" ht="13">
      <c r="A158" s="396">
        <f>Sponsor!A159</f>
        <v>60250</v>
      </c>
      <c r="B158" s="367"/>
      <c r="C158" s="350" t="str">
        <f>Sponsor!C159</f>
        <v>Less than $25K</v>
      </c>
      <c r="D158" s="383">
        <f>Sponsor!D159</f>
        <v>0</v>
      </c>
      <c r="E158" s="988" t="s">
        <v>235</v>
      </c>
      <c r="F158" s="989"/>
      <c r="G158" s="989"/>
      <c r="H158" s="989"/>
      <c r="I158" s="983"/>
      <c r="J158" s="478">
        <f>Y138</f>
        <v>0</v>
      </c>
      <c r="K158" s="478">
        <f t="shared" si="38"/>
        <v>0</v>
      </c>
      <c r="L158" s="982" t="s">
        <v>235</v>
      </c>
      <c r="M158" s="983"/>
      <c r="N158" s="379">
        <f t="shared" si="39"/>
        <v>0</v>
      </c>
      <c r="O158" s="483">
        <v>60250</v>
      </c>
      <c r="S158" s="4"/>
    </row>
    <row r="159" spans="1:30" ht="13.5" thickBot="1">
      <c r="A159" s="464">
        <f>Sponsor!A160</f>
        <v>60270</v>
      </c>
      <c r="B159" s="367"/>
      <c r="C159" s="350" t="str">
        <f>Sponsor!C160</f>
        <v>Greater than $25K</v>
      </c>
      <c r="D159" s="384">
        <f>Sponsor!D160</f>
        <v>0</v>
      </c>
      <c r="E159" s="984"/>
      <c r="F159" s="990"/>
      <c r="G159" s="990"/>
      <c r="H159" s="990"/>
      <c r="I159" s="985"/>
      <c r="J159" s="478">
        <f>J157-J158</f>
        <v>0</v>
      </c>
      <c r="K159" s="478">
        <f t="shared" si="38"/>
        <v>0</v>
      </c>
      <c r="L159" s="984"/>
      <c r="M159" s="985"/>
      <c r="N159" s="380">
        <f t="shared" si="39"/>
        <v>0</v>
      </c>
      <c r="O159" s="483">
        <v>60270</v>
      </c>
      <c r="S159" s="4"/>
    </row>
    <row r="160" spans="1:30" s="1" customFormat="1" ht="13.5" thickBot="1">
      <c r="A160" s="528"/>
      <c r="B160" s="986" t="s">
        <v>208</v>
      </c>
      <c r="C160" s="987"/>
      <c r="D160" s="527">
        <f>Sponsor!D161</f>
        <v>0</v>
      </c>
      <c r="E160" s="470"/>
      <c r="F160" s="470"/>
      <c r="G160" s="470"/>
      <c r="H160" s="470"/>
      <c r="I160" s="470"/>
      <c r="J160" s="470">
        <f>SUM(J130+J133+J136+J139+J142+J145+J148+J151+J154+J157)</f>
        <v>0</v>
      </c>
      <c r="K160" s="470">
        <f>SUM(K130+K133+K136+K139+K142+K145+K148+K151+K154+K157)</f>
        <v>0</v>
      </c>
      <c r="L160" s="470">
        <f>SUM(L130+L133+L136+L139+L142+L145+L148+L151+L154+L157)</f>
        <v>0</v>
      </c>
      <c r="M160" s="470">
        <f>SUM(M130+M133+M136+M139+M142+M145+M148+M151+M154+M157)</f>
        <v>0</v>
      </c>
      <c r="N160" s="380">
        <f>D160+L160+M160</f>
        <v>0</v>
      </c>
      <c r="R160"/>
      <c r="S160" s="4"/>
      <c r="T160"/>
      <c r="U160"/>
      <c r="V160"/>
      <c r="W160"/>
      <c r="X160"/>
      <c r="Y160"/>
      <c r="Z160"/>
      <c r="AA160"/>
      <c r="AB160"/>
      <c r="AC160"/>
      <c r="AD160"/>
    </row>
    <row r="161" spans="2:30">
      <c r="S161" s="4"/>
    </row>
    <row r="162" spans="2:30">
      <c r="S162" s="4"/>
    </row>
    <row r="163" spans="2:30">
      <c r="B163" s="15"/>
      <c r="S163" s="4"/>
    </row>
    <row r="164" spans="2:30">
      <c r="S164" s="4"/>
    </row>
    <row r="165" spans="2:30">
      <c r="S165" s="4"/>
    </row>
    <row r="166" spans="2:30">
      <c r="S166" s="4"/>
    </row>
    <row r="167" spans="2:30" ht="13">
      <c r="S167" s="207"/>
    </row>
    <row r="169" spans="2:30">
      <c r="S169" s="451"/>
      <c r="T169" s="17"/>
      <c r="U169" s="2"/>
      <c r="V169" s="2"/>
      <c r="W169" s="2"/>
      <c r="X169" s="2"/>
      <c r="Y169" s="2"/>
      <c r="Z169" s="2"/>
      <c r="AA169" s="2"/>
      <c r="AB169" s="2"/>
    </row>
    <row r="170" spans="2:30">
      <c r="S170" s="477"/>
      <c r="T170" s="17"/>
      <c r="U170" s="2"/>
      <c r="V170" s="2"/>
      <c r="W170" s="2"/>
      <c r="X170" s="2"/>
      <c r="Y170" s="2"/>
      <c r="Z170" s="2"/>
      <c r="AA170" s="2"/>
      <c r="AB170" s="2"/>
      <c r="AC170" s="2"/>
      <c r="AD170" s="2"/>
    </row>
    <row r="171" spans="2:30">
      <c r="S171" s="4"/>
    </row>
    <row r="172" spans="2:30">
      <c r="S172" s="4"/>
    </row>
    <row r="173" spans="2:30">
      <c r="S173" s="4"/>
    </row>
    <row r="174" spans="2:30">
      <c r="S174" s="4"/>
    </row>
    <row r="175" spans="2:30">
      <c r="S175" s="4"/>
    </row>
    <row r="176" spans="2:30">
      <c r="S176" s="4"/>
    </row>
    <row r="177" spans="19:19">
      <c r="S177" s="4"/>
    </row>
    <row r="178" spans="19:19">
      <c r="S178" s="4"/>
    </row>
    <row r="179" spans="19:19">
      <c r="S179" s="4"/>
    </row>
    <row r="180" spans="19:19">
      <c r="S180" s="4"/>
    </row>
    <row r="181" spans="19:19">
      <c r="S181" s="4"/>
    </row>
    <row r="182" spans="19:19">
      <c r="S182" s="4"/>
    </row>
    <row r="183" spans="19:19">
      <c r="S183" s="4"/>
    </row>
    <row r="184" spans="19:19">
      <c r="S184" s="4"/>
    </row>
    <row r="185" spans="19:19">
      <c r="S185" s="4"/>
    </row>
    <row r="186" spans="19:19">
      <c r="S186" s="4"/>
    </row>
    <row r="187" spans="19:19">
      <c r="S187" s="4"/>
    </row>
    <row r="188" spans="19:19">
      <c r="S188" s="4"/>
    </row>
    <row r="189" spans="19:19">
      <c r="S189" s="4"/>
    </row>
    <row r="190" spans="19:19">
      <c r="S190" s="4"/>
    </row>
    <row r="191" spans="19:19" ht="13">
      <c r="S191" s="207"/>
    </row>
    <row r="193" spans="19:30">
      <c r="S193" s="451"/>
      <c r="T193" s="17"/>
      <c r="U193" s="2"/>
      <c r="V193" s="2"/>
      <c r="W193" s="2"/>
      <c r="X193" s="2"/>
      <c r="Y193" s="2"/>
      <c r="Z193" s="2"/>
      <c r="AA193" s="2"/>
      <c r="AB193" s="2"/>
    </row>
    <row r="194" spans="19:30">
      <c r="S194" s="477"/>
      <c r="T194" s="17"/>
      <c r="U194" s="2"/>
      <c r="V194" s="2"/>
      <c r="W194" s="2"/>
      <c r="X194" s="2"/>
      <c r="Y194" s="2"/>
      <c r="Z194" s="2"/>
      <c r="AA194" s="2"/>
      <c r="AB194" s="2"/>
      <c r="AC194" s="2"/>
      <c r="AD194" s="2"/>
    </row>
    <row r="195" spans="19:30">
      <c r="S195" s="4"/>
    </row>
    <row r="196" spans="19:30">
      <c r="S196" s="4"/>
    </row>
    <row r="197" spans="19:30">
      <c r="S197" s="4"/>
    </row>
    <row r="198" spans="19:30">
      <c r="S198" s="4"/>
    </row>
    <row r="199" spans="19:30">
      <c r="S199" s="4"/>
    </row>
    <row r="200" spans="19:30">
      <c r="S200" s="4"/>
    </row>
    <row r="201" spans="19:30">
      <c r="S201" s="4"/>
    </row>
    <row r="202" spans="19:30">
      <c r="S202" s="4"/>
    </row>
    <row r="203" spans="19:30">
      <c r="S203" s="4"/>
    </row>
    <row r="204" spans="19:30">
      <c r="S204" s="4"/>
    </row>
    <row r="205" spans="19:30">
      <c r="S205" s="4"/>
    </row>
    <row r="206" spans="19:30">
      <c r="S206" s="4"/>
    </row>
    <row r="207" spans="19:30">
      <c r="S207" s="4"/>
    </row>
    <row r="208" spans="19:30">
      <c r="S208" s="4"/>
    </row>
    <row r="209" spans="19:19">
      <c r="S209" s="4"/>
    </row>
    <row r="210" spans="19:19">
      <c r="S210" s="4"/>
    </row>
    <row r="211" spans="19:19">
      <c r="S211" s="4"/>
    </row>
    <row r="212" spans="19:19">
      <c r="S212" s="4"/>
    </row>
    <row r="213" spans="19:19">
      <c r="S213" s="4"/>
    </row>
    <row r="214" spans="19:19">
      <c r="S214" s="4"/>
    </row>
    <row r="215" spans="19:19" ht="13">
      <c r="S215" s="207"/>
    </row>
  </sheetData>
  <sheetProtection algorithmName="SHA-512" hashValue="YmtjERZH9b0rFqGdIo0vwB5JYI+q/rJm8MPuLs7LFs2DfB9r7yd3RVOehvBAL3+EpXX6nm9a567kC1mqwrFSfQ==" saltValue="0rVI4eVneDv3vUtC8xx9CA==" spinCount="100000" sheet="1" objects="1" scenarios="1"/>
  <mergeCells count="122">
    <mergeCell ref="D72:J72"/>
    <mergeCell ref="A5:A6"/>
    <mergeCell ref="B53:C53"/>
    <mergeCell ref="B55:C55"/>
    <mergeCell ref="B36:C36"/>
    <mergeCell ref="B30:C30"/>
    <mergeCell ref="B56:C56"/>
    <mergeCell ref="B31:C31"/>
    <mergeCell ref="B23:C23"/>
    <mergeCell ref="E5:J5"/>
    <mergeCell ref="D5:D6"/>
    <mergeCell ref="B26:C26"/>
    <mergeCell ref="B13:C13"/>
    <mergeCell ref="D3:G3"/>
    <mergeCell ref="O32:Q32"/>
    <mergeCell ref="O37:Q37"/>
    <mergeCell ref="B70:C70"/>
    <mergeCell ref="O43:Q43"/>
    <mergeCell ref="B52:C52"/>
    <mergeCell ref="B42:C42"/>
    <mergeCell ref="E57:J61"/>
    <mergeCell ref="B57:B62"/>
    <mergeCell ref="O14:Q14"/>
    <mergeCell ref="P5:P6"/>
    <mergeCell ref="Q5:Q6"/>
    <mergeCell ref="K5:K6"/>
    <mergeCell ref="B63:C63"/>
    <mergeCell ref="B68:C68"/>
    <mergeCell ref="B67:C67"/>
    <mergeCell ref="O1:P1"/>
    <mergeCell ref="B12:C12"/>
    <mergeCell ref="B5:B6"/>
    <mergeCell ref="C5:C6"/>
    <mergeCell ref="H4:I4"/>
    <mergeCell ref="O2:Q4"/>
    <mergeCell ref="M4:N4"/>
    <mergeCell ref="O7:Q7"/>
    <mergeCell ref="N5:N6"/>
    <mergeCell ref="D2:G2"/>
    <mergeCell ref="H2:J2"/>
    <mergeCell ref="L2:N2"/>
    <mergeCell ref="L5:M5"/>
    <mergeCell ref="H3:I3"/>
    <mergeCell ref="O5:O6"/>
    <mergeCell ref="A1:C1"/>
    <mergeCell ref="A2:C2"/>
    <mergeCell ref="D4:G4"/>
    <mergeCell ref="D1:N1"/>
    <mergeCell ref="M3:N3"/>
    <mergeCell ref="J4:K4"/>
    <mergeCell ref="J3:K3"/>
    <mergeCell ref="A3:C3"/>
    <mergeCell ref="A4:C4"/>
    <mergeCell ref="B74:C74"/>
    <mergeCell ref="B75:C76"/>
    <mergeCell ref="B86:C86"/>
    <mergeCell ref="B109:C109"/>
    <mergeCell ref="B85:C85"/>
    <mergeCell ref="S7:T11"/>
    <mergeCell ref="L152:M153"/>
    <mergeCell ref="L131:M132"/>
    <mergeCell ref="L134:M135"/>
    <mergeCell ref="L137:M138"/>
    <mergeCell ref="L146:M147"/>
    <mergeCell ref="O27:Q27"/>
    <mergeCell ref="O111:R111"/>
    <mergeCell ref="P115:R115"/>
    <mergeCell ref="P112:R112"/>
    <mergeCell ref="B80:C80"/>
    <mergeCell ref="B69:C69"/>
    <mergeCell ref="K57:N61"/>
    <mergeCell ref="O57:Q61"/>
    <mergeCell ref="E54:I56"/>
    <mergeCell ref="R66:S66"/>
    <mergeCell ref="B71:N71"/>
    <mergeCell ref="K72:N72"/>
    <mergeCell ref="B72:C72"/>
    <mergeCell ref="M73:N73"/>
    <mergeCell ref="M74:N74"/>
    <mergeCell ref="Y127:AD127"/>
    <mergeCell ref="E146:I147"/>
    <mergeCell ref="E149:I150"/>
    <mergeCell ref="E152:I153"/>
    <mergeCell ref="E131:I132"/>
    <mergeCell ref="E134:I135"/>
    <mergeCell ref="E140:I141"/>
    <mergeCell ref="K75:K76"/>
    <mergeCell ref="J73:K73"/>
    <mergeCell ref="D73:G73"/>
    <mergeCell ref="H73:I73"/>
    <mergeCell ref="J74:K74"/>
    <mergeCell ref="D74:G74"/>
    <mergeCell ref="E143:I144"/>
    <mergeCell ref="B117:N117"/>
    <mergeCell ref="B88:C88"/>
    <mergeCell ref="B91:C91"/>
    <mergeCell ref="L85:M91"/>
    <mergeCell ref="B73:C73"/>
    <mergeCell ref="E137:I138"/>
    <mergeCell ref="B90:C90"/>
    <mergeCell ref="H74:I74"/>
    <mergeCell ref="T127:X127"/>
    <mergeCell ref="B82:C82"/>
    <mergeCell ref="B87:C87"/>
    <mergeCell ref="P114:R114"/>
    <mergeCell ref="N75:N76"/>
    <mergeCell ref="L75:M75"/>
    <mergeCell ref="B127:C127"/>
    <mergeCell ref="D75:D76"/>
    <mergeCell ref="B81:C81"/>
    <mergeCell ref="B116:C116"/>
    <mergeCell ref="B84:C84"/>
    <mergeCell ref="L158:M159"/>
    <mergeCell ref="L155:M156"/>
    <mergeCell ref="B160:C160"/>
    <mergeCell ref="E158:I159"/>
    <mergeCell ref="E75:J75"/>
    <mergeCell ref="S127:S128"/>
    <mergeCell ref="E155:I156"/>
    <mergeCell ref="L149:M150"/>
    <mergeCell ref="L140:M141"/>
    <mergeCell ref="L143:M144"/>
  </mergeCells>
  <phoneticPr fontId="0" type="noConversion"/>
  <conditionalFormatting sqref="A8">
    <cfRule type="expression" dxfId="497" priority="119" stopIfTrue="1">
      <formula>OR($AH$8&gt;0,$AJ$8&gt;0)</formula>
    </cfRule>
  </conditionalFormatting>
  <conditionalFormatting sqref="A9">
    <cfRule type="expression" dxfId="496" priority="118" stopIfTrue="1">
      <formula>OR($AH$9&gt;0,$AJ$9&gt;0)</formula>
    </cfRule>
  </conditionalFormatting>
  <conditionalFormatting sqref="A10">
    <cfRule type="expression" dxfId="495" priority="117" stopIfTrue="1">
      <formula>OR($AH$10&gt;0,$AJ$10&gt;0)</formula>
    </cfRule>
  </conditionalFormatting>
  <conditionalFormatting sqref="A11">
    <cfRule type="expression" dxfId="494" priority="116" stopIfTrue="1">
      <formula>OR($AH$11&gt;0,$AJ$11&gt;0)</formula>
    </cfRule>
  </conditionalFormatting>
  <conditionalFormatting sqref="A12">
    <cfRule type="expression" dxfId="493" priority="193" stopIfTrue="1">
      <formula>OR($AH$32&gt;0,$AJ$32&gt;0)</formula>
    </cfRule>
  </conditionalFormatting>
  <conditionalFormatting sqref="A28">
    <cfRule type="expression" dxfId="492" priority="146" stopIfTrue="1">
      <formula>OR($AH$34&gt;0,$AJ$34&gt;0)</formula>
    </cfRule>
  </conditionalFormatting>
  <conditionalFormatting sqref="A29">
    <cfRule type="expression" dxfId="491" priority="98" stopIfTrue="1">
      <formula>OR($AH$35&gt;0,$AJ$35&gt;0)</formula>
    </cfRule>
  </conditionalFormatting>
  <conditionalFormatting sqref="A30">
    <cfRule type="expression" dxfId="490" priority="188" stopIfTrue="1">
      <formula>OR($AH$42&gt;0,$AJ$42&gt;0)</formula>
    </cfRule>
  </conditionalFormatting>
  <conditionalFormatting sqref="A51">
    <cfRule type="expression" dxfId="489" priority="9" stopIfTrue="1">
      <formula>OR($AH$54&gt;0,$AJ$54&gt;0)</formula>
    </cfRule>
  </conditionalFormatting>
  <conditionalFormatting sqref="A93">
    <cfRule type="expression" dxfId="488" priority="112" stopIfTrue="1">
      <formula>OR($AH$15&gt;0,$AJ$15&gt;0)</formula>
    </cfRule>
  </conditionalFormatting>
  <conditionalFormatting sqref="A94">
    <cfRule type="expression" dxfId="487" priority="111" stopIfTrue="1">
      <formula>OR($AH$16&gt;0,$AJ$16&gt;0)</formula>
    </cfRule>
  </conditionalFormatting>
  <conditionalFormatting sqref="A95">
    <cfRule type="expression" dxfId="486" priority="110" stopIfTrue="1">
      <formula>OR($AH$17&gt;0,$AJ$17&gt;0)</formula>
    </cfRule>
  </conditionalFormatting>
  <conditionalFormatting sqref="A96">
    <cfRule type="expression" dxfId="485" priority="109" stopIfTrue="1">
      <formula>OR($AH$18&gt;0,$AJ$18&gt;0)</formula>
    </cfRule>
  </conditionalFormatting>
  <conditionalFormatting sqref="A97">
    <cfRule type="expression" dxfId="484" priority="108" stopIfTrue="1">
      <formula>OR($AH$19&gt;0,$AJ$19&gt;0)</formula>
    </cfRule>
  </conditionalFormatting>
  <conditionalFormatting sqref="A98">
    <cfRule type="expression" dxfId="483" priority="107" stopIfTrue="1">
      <formula>OR($AH$20&gt;0,$AJ$20&gt;0)</formula>
    </cfRule>
  </conditionalFormatting>
  <conditionalFormatting sqref="A99">
    <cfRule type="expression" dxfId="482" priority="106" stopIfTrue="1">
      <formula>OR($AH$21&gt;0,$AJ$21&gt;0)</formula>
    </cfRule>
  </conditionalFormatting>
  <conditionalFormatting sqref="A100">
    <cfRule type="expression" dxfId="481" priority="105" stopIfTrue="1">
      <formula>OR($AH$22&gt;0,$AJ$22&gt;0)</formula>
    </cfRule>
  </conditionalFormatting>
  <conditionalFormatting sqref="A101">
    <cfRule type="expression" dxfId="480" priority="104" stopIfTrue="1">
      <formula>OR($AH$23&gt;0,$AJ$23&gt;0)</formula>
    </cfRule>
  </conditionalFormatting>
  <conditionalFormatting sqref="A102">
    <cfRule type="expression" dxfId="479" priority="103" stopIfTrue="1">
      <formula>OR($AH$24&gt;0,$AJ$24&gt;0)</formula>
    </cfRule>
  </conditionalFormatting>
  <conditionalFormatting sqref="A103">
    <cfRule type="expression" dxfId="478" priority="102" stopIfTrue="1">
      <formula>OR($AH$25&gt;0,$AJ$25&gt;0)</formula>
    </cfRule>
  </conditionalFormatting>
  <conditionalFormatting sqref="A104">
    <cfRule type="expression" dxfId="477" priority="101" stopIfTrue="1">
      <formula>OR($AH$26&gt;0,$AJ$26&gt;0)</formula>
    </cfRule>
  </conditionalFormatting>
  <conditionalFormatting sqref="A105">
    <cfRule type="expression" dxfId="476" priority="100" stopIfTrue="1">
      <formula>OR($AH$27&gt;0,$AJ$27&gt;0)</formula>
    </cfRule>
  </conditionalFormatting>
  <conditionalFormatting sqref="A106">
    <cfRule type="expression" dxfId="475" priority="99" stopIfTrue="1">
      <formula>OR($AH$28&gt;0,$AJ$28&gt;0)</formula>
    </cfRule>
  </conditionalFormatting>
  <conditionalFormatting sqref="A107">
    <cfRule type="expression" dxfId="474" priority="139" stopIfTrue="1">
      <formula>OR($AH$29&gt;0,$AJ$29&gt;0)</formula>
    </cfRule>
  </conditionalFormatting>
  <conditionalFormatting sqref="A108">
    <cfRule type="expression" dxfId="473" priority="52" stopIfTrue="1">
      <formula>OR($AH$30&gt;0,$AJ$30&gt;0)</formula>
    </cfRule>
  </conditionalFormatting>
  <conditionalFormatting sqref="A111">
    <cfRule type="expression" dxfId="472" priority="96" stopIfTrue="1">
      <formula>OR($AH$37&gt;0,$AJ$37&gt;0)</formula>
    </cfRule>
  </conditionalFormatting>
  <conditionalFormatting sqref="A112">
    <cfRule type="expression" dxfId="471" priority="95" stopIfTrue="1">
      <formula>OR($AH$38&gt;0,$AJ$38&gt;0)</formula>
    </cfRule>
  </conditionalFormatting>
  <conditionalFormatting sqref="A113">
    <cfRule type="expression" dxfId="470" priority="94" stopIfTrue="1">
      <formula>OR($AH$39&gt;0,$AJ$39&gt;0)</formula>
    </cfRule>
  </conditionalFormatting>
  <conditionalFormatting sqref="A114">
    <cfRule type="expression" dxfId="469" priority="51" stopIfTrue="1">
      <formula>OR($AH$40&gt;0,$AJ$40&gt;0)</formula>
    </cfRule>
  </conditionalFormatting>
  <conditionalFormatting sqref="A115">
    <cfRule type="expression" dxfId="468" priority="145" stopIfTrue="1">
      <formula>OR($AH$41&gt;0,$AJ$41&gt;0)</formula>
    </cfRule>
  </conditionalFormatting>
  <conditionalFormatting sqref="A118">
    <cfRule type="expression" dxfId="467" priority="69" stopIfTrue="1">
      <formula>OR($AH$45&gt;0,$AJ$45&gt;0)</formula>
    </cfRule>
  </conditionalFormatting>
  <conditionalFormatting sqref="A119">
    <cfRule type="expression" dxfId="466" priority="68" stopIfTrue="1">
      <formula>OR($AH$46&gt;0,$AJ$46&gt;0)</formula>
    </cfRule>
  </conditionalFormatting>
  <conditionalFormatting sqref="A120">
    <cfRule type="expression" dxfId="465" priority="67" stopIfTrue="1">
      <formula>OR($AH$47&gt;0,$AJ$47&gt;0)</formula>
    </cfRule>
  </conditionalFormatting>
  <conditionalFormatting sqref="A121">
    <cfRule type="expression" dxfId="464" priority="66" stopIfTrue="1">
      <formula>OR($AH$48&gt;0,$AJ$48&gt;0)</formula>
    </cfRule>
  </conditionalFormatting>
  <conditionalFormatting sqref="A122">
    <cfRule type="expression" dxfId="463" priority="65" stopIfTrue="1">
      <formula>OR($AH$49&gt;0,$AJ$49&gt;0)</formula>
    </cfRule>
  </conditionalFormatting>
  <conditionalFormatting sqref="A123">
    <cfRule type="expression" dxfId="462" priority="64" stopIfTrue="1">
      <formula>OR($AH$50&gt;0,$AJ$50&gt;0)</formula>
    </cfRule>
  </conditionalFormatting>
  <conditionalFormatting sqref="A124">
    <cfRule type="expression" dxfId="461" priority="63" stopIfTrue="1">
      <formula>OR($AH$51&gt;0,$AJ$51&gt;0)</formula>
    </cfRule>
  </conditionalFormatting>
  <conditionalFormatting sqref="A125">
    <cfRule type="expression" dxfId="460" priority="175" stopIfTrue="1">
      <formula>OR($AH$52&gt;0,$AJ$52&gt;0)</formula>
    </cfRule>
  </conditionalFormatting>
  <conditionalFormatting sqref="A126">
    <cfRule type="expression" dxfId="459" priority="176" stopIfTrue="1">
      <formula>OR($AH$53&gt;0,$AJ$53&gt;0)</formula>
    </cfRule>
  </conditionalFormatting>
  <conditionalFormatting sqref="D8">
    <cfRule type="expression" dxfId="458" priority="50" stopIfTrue="1">
      <formula>$AJ$8&gt;0</formula>
    </cfRule>
  </conditionalFormatting>
  <conditionalFormatting sqref="D9">
    <cfRule type="expression" dxfId="457" priority="48" stopIfTrue="1">
      <formula>$AJ$9&gt;0</formula>
    </cfRule>
  </conditionalFormatting>
  <conditionalFormatting sqref="D10">
    <cfRule type="expression" dxfId="456" priority="47" stopIfTrue="1">
      <formula>$AJ$10&gt;0</formula>
    </cfRule>
  </conditionalFormatting>
  <conditionalFormatting sqref="D11">
    <cfRule type="expression" dxfId="455" priority="46" stopIfTrue="1">
      <formula>$AJ$11&gt;0</formula>
    </cfRule>
  </conditionalFormatting>
  <conditionalFormatting sqref="D12 D109">
    <cfRule type="expression" dxfId="454" priority="49" stopIfTrue="1">
      <formula>$AJ$32&gt;0</formula>
    </cfRule>
  </conditionalFormatting>
  <conditionalFormatting sqref="D24:D25">
    <cfRule type="expression" dxfId="453" priority="2" stopIfTrue="1">
      <formula>$AJ$31&gt;0</formula>
    </cfRule>
  </conditionalFormatting>
  <conditionalFormatting sqref="D28">
    <cfRule type="expression" dxfId="452" priority="44" stopIfTrue="1">
      <formula>$AJ$34&gt;0</formula>
    </cfRule>
  </conditionalFormatting>
  <conditionalFormatting sqref="D29">
    <cfRule type="expression" dxfId="451" priority="43" stopIfTrue="1">
      <formula>$AJ$35&gt;0</formula>
    </cfRule>
  </conditionalFormatting>
  <conditionalFormatting sqref="D30 D116">
    <cfRule type="expression" dxfId="450" priority="45" stopIfTrue="1">
      <formula>$AJ$42&gt;0</formula>
    </cfRule>
  </conditionalFormatting>
  <conditionalFormatting sqref="D51 D127">
    <cfRule type="expression" dxfId="449" priority="10" stopIfTrue="1">
      <formula>$AJ$54&gt;0</formula>
    </cfRule>
  </conditionalFormatting>
  <conditionalFormatting sqref="D56">
    <cfRule type="cellIs" dxfId="448" priority="1" stopIfTrue="1" operator="greaterThanOrEqual">
      <formula>1</formula>
    </cfRule>
  </conditionalFormatting>
  <conditionalFormatting sqref="D93">
    <cfRule type="expression" dxfId="447" priority="42" stopIfTrue="1">
      <formula>$AJ$15&gt;0</formula>
    </cfRule>
  </conditionalFormatting>
  <conditionalFormatting sqref="D94">
    <cfRule type="expression" dxfId="446" priority="41" stopIfTrue="1">
      <formula>$AJ$16&gt;0</formula>
    </cfRule>
  </conditionalFormatting>
  <conditionalFormatting sqref="D95">
    <cfRule type="expression" dxfId="445" priority="40" stopIfTrue="1">
      <formula>$AJ$17&gt;0</formula>
    </cfRule>
  </conditionalFormatting>
  <conditionalFormatting sqref="D96">
    <cfRule type="expression" dxfId="444" priority="39" stopIfTrue="1">
      <formula>$AJ$18&gt;0</formula>
    </cfRule>
  </conditionalFormatting>
  <conditionalFormatting sqref="D97">
    <cfRule type="expression" dxfId="443" priority="38" stopIfTrue="1">
      <formula>$AJ$19&gt;0</formula>
    </cfRule>
  </conditionalFormatting>
  <conditionalFormatting sqref="D98">
    <cfRule type="expression" dxfId="442" priority="37" stopIfTrue="1">
      <formula>$AJ$20&gt;0</formula>
    </cfRule>
  </conditionalFormatting>
  <conditionalFormatting sqref="D99">
    <cfRule type="expression" dxfId="441" priority="36" stopIfTrue="1">
      <formula>$AJ$21&gt;0</formula>
    </cfRule>
  </conditionalFormatting>
  <conditionalFormatting sqref="D100">
    <cfRule type="expression" dxfId="440" priority="35" stopIfTrue="1">
      <formula>$AJ$22&gt;0</formula>
    </cfRule>
  </conditionalFormatting>
  <conditionalFormatting sqref="D101">
    <cfRule type="expression" dxfId="439" priority="34" stopIfTrue="1">
      <formula>$AJ$23&gt;0</formula>
    </cfRule>
  </conditionalFormatting>
  <conditionalFormatting sqref="D102">
    <cfRule type="expression" dxfId="438" priority="33" stopIfTrue="1">
      <formula>$AJ$24&gt;0</formula>
    </cfRule>
  </conditionalFormatting>
  <conditionalFormatting sqref="D103">
    <cfRule type="expression" dxfId="437" priority="32" stopIfTrue="1">
      <formula>$AJ$25&gt;0</formula>
    </cfRule>
  </conditionalFormatting>
  <conditionalFormatting sqref="D104">
    <cfRule type="expression" dxfId="436" priority="31" stopIfTrue="1">
      <formula>$AJ$26&gt;0</formula>
    </cfRule>
  </conditionalFormatting>
  <conditionalFormatting sqref="D105">
    <cfRule type="expression" dxfId="435" priority="30" stopIfTrue="1">
      <formula>$AJ$27&gt;0</formula>
    </cfRule>
  </conditionalFormatting>
  <conditionalFormatting sqref="D106">
    <cfRule type="expression" dxfId="434" priority="29" stopIfTrue="1">
      <formula>$AJ$28&gt;0</formula>
    </cfRule>
  </conditionalFormatting>
  <conditionalFormatting sqref="D107">
    <cfRule type="expression" dxfId="433" priority="28" stopIfTrue="1">
      <formula>$AJ$29&gt;0</formula>
    </cfRule>
  </conditionalFormatting>
  <conditionalFormatting sqref="D108">
    <cfRule type="expression" dxfId="432" priority="27" stopIfTrue="1">
      <formula>$AJ$30&gt;0</formula>
    </cfRule>
  </conditionalFormatting>
  <conditionalFormatting sqref="D111">
    <cfRule type="expression" dxfId="431" priority="25" stopIfTrue="1">
      <formula>$AJ$37&gt;0</formula>
    </cfRule>
  </conditionalFormatting>
  <conditionalFormatting sqref="D112">
    <cfRule type="expression" dxfId="430" priority="24" stopIfTrue="1">
      <formula>$AJ$38&gt;0</formula>
    </cfRule>
  </conditionalFormatting>
  <conditionalFormatting sqref="D113">
    <cfRule type="expression" dxfId="429" priority="23" stopIfTrue="1">
      <formula>$AJ$39&gt;0</formula>
    </cfRule>
  </conditionalFormatting>
  <conditionalFormatting sqref="D114">
    <cfRule type="expression" dxfId="428" priority="22" stopIfTrue="1">
      <formula>$AJ$40&gt;0</formula>
    </cfRule>
  </conditionalFormatting>
  <conditionalFormatting sqref="D115">
    <cfRule type="expression" dxfId="427" priority="21" stopIfTrue="1">
      <formula>$AJ$41&gt;0</formula>
    </cfRule>
  </conditionalFormatting>
  <conditionalFormatting sqref="D118">
    <cfRule type="expression" dxfId="426" priority="19" stopIfTrue="1">
      <formula>$AJ$45&gt;0</formula>
    </cfRule>
  </conditionalFormatting>
  <conditionalFormatting sqref="D119">
    <cfRule type="expression" dxfId="425" priority="18" stopIfTrue="1">
      <formula>$AJ$46&gt;0</formula>
    </cfRule>
  </conditionalFormatting>
  <conditionalFormatting sqref="D120">
    <cfRule type="expression" dxfId="424" priority="17" stopIfTrue="1">
      <formula>$AJ$47&gt;0</formula>
    </cfRule>
  </conditionalFormatting>
  <conditionalFormatting sqref="D121">
    <cfRule type="expression" dxfId="423" priority="16" stopIfTrue="1">
      <formula>$AJ$48&gt;0</formula>
    </cfRule>
  </conditionalFormatting>
  <conditionalFormatting sqref="D122">
    <cfRule type="expression" dxfId="422" priority="15" stopIfTrue="1">
      <formula>$AJ$49&gt;0</formula>
    </cfRule>
  </conditionalFormatting>
  <conditionalFormatting sqref="D123">
    <cfRule type="expression" dxfId="421" priority="14" stopIfTrue="1">
      <formula>$AJ$50&gt;0</formula>
    </cfRule>
  </conditionalFormatting>
  <conditionalFormatting sqref="D124">
    <cfRule type="expression" dxfId="420" priority="13" stopIfTrue="1">
      <formula>$AJ$51&gt;0</formula>
    </cfRule>
  </conditionalFormatting>
  <conditionalFormatting sqref="D125">
    <cfRule type="expression" dxfId="419" priority="12" stopIfTrue="1">
      <formula>$AJ$52&gt;0</formula>
    </cfRule>
  </conditionalFormatting>
  <conditionalFormatting sqref="D126">
    <cfRule type="expression" dxfId="418" priority="11" stopIfTrue="1">
      <formula>$AJ$53&gt;0</formula>
    </cfRule>
  </conditionalFormatting>
  <conditionalFormatting sqref="E12 E109">
    <cfRule type="expression" dxfId="417" priority="163" stopIfTrue="1">
      <formula>$AC$32&gt;0</formula>
    </cfRule>
  </conditionalFormatting>
  <conditionalFormatting sqref="E24:E25">
    <cfRule type="expression" dxfId="416" priority="148" stopIfTrue="1">
      <formula>$AC$31&gt;0</formula>
    </cfRule>
  </conditionalFormatting>
  <conditionalFormatting sqref="E30 E116">
    <cfRule type="expression" dxfId="415" priority="153" stopIfTrue="1">
      <formula>$AC$42&gt;0</formula>
    </cfRule>
  </conditionalFormatting>
  <conditionalFormatting sqref="E51 E127">
    <cfRule type="expression" dxfId="414" priority="177" stopIfTrue="1">
      <formula>$AC$54&gt;0</formula>
    </cfRule>
  </conditionalFormatting>
  <conditionalFormatting sqref="F12 F109">
    <cfRule type="expression" dxfId="413" priority="164" stopIfTrue="1">
      <formula>$AD$32&gt;0</formula>
    </cfRule>
  </conditionalFormatting>
  <conditionalFormatting sqref="F24:F25">
    <cfRule type="expression" dxfId="412" priority="149" stopIfTrue="1">
      <formula>$AD$31&gt;0</formula>
    </cfRule>
  </conditionalFormatting>
  <conditionalFormatting sqref="F30 F116">
    <cfRule type="expression" dxfId="411" priority="155" stopIfTrue="1">
      <formula>$AD$42&gt;0</formula>
    </cfRule>
  </conditionalFormatting>
  <conditionalFormatting sqref="F51 F127">
    <cfRule type="expression" dxfId="410" priority="178" stopIfTrue="1">
      <formula>$AD$54&gt;0</formula>
    </cfRule>
  </conditionalFormatting>
  <conditionalFormatting sqref="G12 G109">
    <cfRule type="expression" dxfId="409" priority="165" stopIfTrue="1">
      <formula>$AE$32&gt;0</formula>
    </cfRule>
  </conditionalFormatting>
  <conditionalFormatting sqref="G24:G25">
    <cfRule type="expression" dxfId="408" priority="150" stopIfTrue="1">
      <formula>$AE$31&gt;0</formula>
    </cfRule>
  </conditionalFormatting>
  <conditionalFormatting sqref="G30 G116">
    <cfRule type="expression" dxfId="407" priority="157" stopIfTrue="1">
      <formula>$AE$42&gt;0</formula>
    </cfRule>
  </conditionalFormatting>
  <conditionalFormatting sqref="G51 G127">
    <cfRule type="expression" dxfId="406" priority="179" stopIfTrue="1">
      <formula>$AE$54&gt;0</formula>
    </cfRule>
  </conditionalFormatting>
  <conditionalFormatting sqref="H12 H109">
    <cfRule type="expression" dxfId="405" priority="166" stopIfTrue="1">
      <formula>$AF$32&gt;0</formula>
    </cfRule>
  </conditionalFormatting>
  <conditionalFormatting sqref="H24:H25">
    <cfRule type="expression" dxfId="404" priority="151" stopIfTrue="1">
      <formula>$AF$31&gt;0</formula>
    </cfRule>
  </conditionalFormatting>
  <conditionalFormatting sqref="H30 H116">
    <cfRule type="expression" dxfId="403" priority="159" stopIfTrue="1">
      <formula>$AF$42&gt;0</formula>
    </cfRule>
  </conditionalFormatting>
  <conditionalFormatting sqref="H51 H127">
    <cfRule type="expression" dxfId="402" priority="180" stopIfTrue="1">
      <formula>$AF$54&gt;0</formula>
    </cfRule>
  </conditionalFormatting>
  <conditionalFormatting sqref="I12 I109">
    <cfRule type="expression" dxfId="401" priority="167" stopIfTrue="1">
      <formula>$AG$32&gt;0</formula>
    </cfRule>
  </conditionalFormatting>
  <conditionalFormatting sqref="I24:I25">
    <cfRule type="expression" dxfId="400" priority="152" stopIfTrue="1">
      <formula>$AG$31&gt;0</formula>
    </cfRule>
  </conditionalFormatting>
  <conditionalFormatting sqref="I30 I116">
    <cfRule type="expression" dxfId="399" priority="161" stopIfTrue="1">
      <formula>$AG$42&gt;0</formula>
    </cfRule>
  </conditionalFormatting>
  <conditionalFormatting sqref="I51 I127">
    <cfRule type="expression" dxfId="398" priority="181" stopIfTrue="1">
      <formula>$AG$54&gt;0</formula>
    </cfRule>
  </conditionalFormatting>
  <printOptions horizontalCentered="1" verticalCentered="1"/>
  <pageMargins left="0.25" right="0.25" top="0.5" bottom="0.5" header="0" footer="0"/>
  <pageSetup scale="65" fitToHeight="0" orientation="portrait" blackAndWhite="1" r:id="rId1"/>
  <headerFooter alignWithMargins="0"/>
  <rowBreaks count="2" manualBreakCount="2">
    <brk id="70"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J160"/>
  <sheetViews>
    <sheetView workbookViewId="0">
      <selection activeCell="E8" sqref="E8"/>
    </sheetView>
  </sheetViews>
  <sheetFormatPr defaultColWidth="8.7265625" defaultRowHeight="12.5"/>
  <cols>
    <col min="1" max="1" width="7.453125" customWidth="1"/>
    <col min="2" max="2" width="5.453125" style="2" customWidth="1"/>
    <col min="3" max="3" width="28.1796875" customWidth="1"/>
    <col min="4" max="4" width="11.1796875" customWidth="1"/>
    <col min="5" max="9" width="9.453125" customWidth="1"/>
    <col min="10" max="10" width="10.453125" customWidth="1"/>
    <col min="11" max="11" width="11" customWidth="1"/>
    <col min="12" max="13" width="9.453125" customWidth="1"/>
    <col min="14" max="14" width="11.1796875" customWidth="1"/>
    <col min="15" max="17" width="12.7265625" customWidth="1"/>
    <col min="18" max="18" width="34.453125" hidden="1" customWidth="1"/>
    <col min="19" max="36" width="9.1796875" hidden="1" customWidth="1"/>
  </cols>
  <sheetData>
    <row r="1" spans="1:36" ht="25.5" customHeight="1">
      <c r="A1" s="833" t="s">
        <v>27</v>
      </c>
      <c r="B1" s="824"/>
      <c r="C1" s="797"/>
      <c r="D1" s="833" t="str">
        <f>PSUYr1!D1</f>
        <v>PLYMOUTH STATE UNIVERSITY- USNH</v>
      </c>
      <c r="E1" s="1062"/>
      <c r="F1" s="1062"/>
      <c r="G1" s="1062"/>
      <c r="H1" s="1062"/>
      <c r="I1" s="1062"/>
      <c r="J1" s="1062"/>
      <c r="K1" s="1062"/>
      <c r="L1" s="1062"/>
      <c r="M1" s="1062"/>
      <c r="N1" s="1063"/>
      <c r="O1" s="1047"/>
      <c r="P1" s="718"/>
    </row>
    <row r="2" spans="1:36" ht="13.15" customHeight="1">
      <c r="A2" s="729" t="s">
        <v>18</v>
      </c>
      <c r="B2" s="718"/>
      <c r="C2" s="737"/>
      <c r="D2" s="1108" t="str">
        <f>PSUYr1!D2</f>
        <v>New-Continuation-Revision-Supplement</v>
      </c>
      <c r="E2" s="1109"/>
      <c r="F2" s="1109"/>
      <c r="G2" s="1109"/>
      <c r="H2" s="1109"/>
      <c r="I2" s="1109"/>
      <c r="J2" s="1110"/>
      <c r="K2" s="1043">
        <f>Instructions!A23</f>
        <v>0</v>
      </c>
      <c r="L2" s="847"/>
      <c r="M2" s="847"/>
      <c r="N2" s="1051"/>
      <c r="O2" s="1052" t="s">
        <v>63</v>
      </c>
      <c r="P2" s="1119"/>
      <c r="Q2" s="1120"/>
    </row>
    <row r="3" spans="1:36" ht="13.15" customHeight="1">
      <c r="A3" s="1022" t="s">
        <v>234</v>
      </c>
      <c r="B3" s="718"/>
      <c r="C3" s="737"/>
      <c r="D3" s="1108" t="str">
        <f>PSUYr1!D3</f>
        <v>PI Name (Last, First)</v>
      </c>
      <c r="E3" s="1109"/>
      <c r="F3" s="1109"/>
      <c r="G3" s="1110"/>
      <c r="H3" s="1057" t="s">
        <v>233</v>
      </c>
      <c r="I3" s="824"/>
      <c r="J3" s="777" t="str">
        <f>IF(PSUYr1!K2 = "","",PSUYr1!K2)</f>
        <v/>
      </c>
      <c r="K3" s="1111"/>
      <c r="L3" s="19"/>
      <c r="M3" s="999" t="s">
        <v>361</v>
      </c>
      <c r="N3" s="733"/>
      <c r="O3" s="1121"/>
      <c r="P3" s="1122"/>
      <c r="Q3" s="1123"/>
    </row>
    <row r="4" spans="1:36" ht="13.15" customHeight="1">
      <c r="A4" s="729" t="s">
        <v>19</v>
      </c>
      <c r="B4" s="718"/>
      <c r="C4" s="737"/>
      <c r="D4" s="1112" t="str">
        <f>IF(PSUYr1!D4 = "", "", PSUYr1!D4)</f>
        <v>Preparer</v>
      </c>
      <c r="E4" s="1109"/>
      <c r="F4" s="1109"/>
      <c r="G4" s="1110"/>
      <c r="H4" s="1010" t="s">
        <v>21</v>
      </c>
      <c r="I4" s="1051"/>
      <c r="J4" s="1006" t="str">
        <f>IF(PSUYr1!J4 = "","",PSUYr1!J4)</f>
        <v/>
      </c>
      <c r="K4" s="1007"/>
      <c r="L4" s="19"/>
      <c r="M4" s="1001" t="str">
        <f>IF(PSUYr1!J3 = "","",PSUYr1!J3)</f>
        <v/>
      </c>
      <c r="N4" s="1002"/>
      <c r="O4" s="1124"/>
      <c r="P4" s="1125"/>
      <c r="Q4" s="1126"/>
    </row>
    <row r="5" spans="1:36" ht="13.15" customHeight="1">
      <c r="A5" s="1128" t="s">
        <v>183</v>
      </c>
      <c r="B5" s="812" t="s">
        <v>179</v>
      </c>
      <c r="C5" s="1113" t="s">
        <v>48</v>
      </c>
      <c r="D5" s="848" t="s">
        <v>54</v>
      </c>
      <c r="E5" s="999" t="s">
        <v>280</v>
      </c>
      <c r="F5" s="1041"/>
      <c r="G5" s="1041"/>
      <c r="H5" s="1041"/>
      <c r="I5" s="1041"/>
      <c r="J5" s="1042"/>
      <c r="K5" s="1079" t="s">
        <v>298</v>
      </c>
      <c r="L5" s="731" t="str">
        <f>PSUYr1!L5</f>
        <v>Third Party*</v>
      </c>
      <c r="M5" s="1042"/>
      <c r="N5" s="1055" t="s">
        <v>46</v>
      </c>
      <c r="O5" s="1058" t="s">
        <v>0</v>
      </c>
      <c r="P5" s="1076" t="s">
        <v>299</v>
      </c>
      <c r="Q5" s="1076" t="s">
        <v>298</v>
      </c>
    </row>
    <row r="6" spans="1:36" ht="13.15" customHeight="1">
      <c r="A6" s="993"/>
      <c r="B6" s="813"/>
      <c r="C6" s="1114"/>
      <c r="D6" s="849"/>
      <c r="E6" s="332" t="str">
        <f>PSUYr1!E6</f>
        <v>Dept E&amp;G</v>
      </c>
      <c r="F6" s="332" t="str">
        <f>PSUYr1!F6</f>
        <v>College</v>
      </c>
      <c r="G6" s="332" t="str">
        <f>PSUYr1!G6</f>
        <v>Other1</v>
      </c>
      <c r="H6" s="332" t="str">
        <f>PSUYr1!H6</f>
        <v>Other2</v>
      </c>
      <c r="I6" s="332" t="str">
        <f>PSUYr1!I6</f>
        <v>Other3</v>
      </c>
      <c r="J6" s="505" t="s">
        <v>297</v>
      </c>
      <c r="K6" s="993"/>
      <c r="L6" s="25" t="str">
        <f>PSUYr1!L6</f>
        <v>Cash</v>
      </c>
      <c r="M6" s="16" t="str">
        <f>PSUYr1!M6</f>
        <v>In-Kind</v>
      </c>
      <c r="N6" s="993"/>
      <c r="O6" s="1059"/>
      <c r="P6" s="1059"/>
      <c r="Q6" s="1127"/>
      <c r="U6" t="s">
        <v>365</v>
      </c>
      <c r="V6" t="s">
        <v>366</v>
      </c>
      <c r="W6" t="s">
        <v>366</v>
      </c>
      <c r="X6" t="s">
        <v>366</v>
      </c>
      <c r="Y6" t="s">
        <v>366</v>
      </c>
      <c r="Z6" t="s">
        <v>365</v>
      </c>
    </row>
    <row r="7" spans="1:36" ht="13.15" customHeight="1">
      <c r="A7" s="321" t="str">
        <f>IF(PSUYr1!A7&lt;&gt;"",PSUYr1!A7,"")</f>
        <v/>
      </c>
      <c r="B7" s="301" t="str">
        <f>IF(PSUYr1!B7="","",PSUYr1!B7)</f>
        <v>SENIOR PERSONNEL - names and account codes must be entered in Sponsor tab</v>
      </c>
      <c r="C7" s="102"/>
      <c r="D7" s="102"/>
      <c r="E7" s="96"/>
      <c r="F7" s="96"/>
      <c r="G7" s="96"/>
      <c r="H7" s="96"/>
      <c r="I7" s="96"/>
      <c r="J7" s="102"/>
      <c r="K7" s="102"/>
      <c r="L7" s="102"/>
      <c r="M7" s="102"/>
      <c r="N7" s="103"/>
      <c r="O7" s="1031"/>
      <c r="P7" s="824"/>
      <c r="Q7" s="797"/>
      <c r="S7" s="855" t="s">
        <v>241</v>
      </c>
      <c r="T7" s="709"/>
      <c r="U7" s="429" t="s">
        <v>287</v>
      </c>
      <c r="V7" s="429" t="s">
        <v>288</v>
      </c>
      <c r="W7" s="429" t="s">
        <v>286</v>
      </c>
      <c r="X7" s="429" t="s">
        <v>284</v>
      </c>
      <c r="Y7" s="429" t="s">
        <v>367</v>
      </c>
      <c r="Z7" s="429" t="s">
        <v>285</v>
      </c>
      <c r="AA7" s="439" t="s">
        <v>249</v>
      </c>
    </row>
    <row r="8" spans="1:36" ht="13.15" customHeight="1">
      <c r="A8" s="396" t="str">
        <f>IF(PSUYr1!A8&lt;&gt;"",PSUYr1!A8,"")</f>
        <v/>
      </c>
      <c r="B8" s="396" t="str">
        <f>IF(PSUYr1!B8&lt;&gt;"",PSUYr1!B8,"")</f>
        <v/>
      </c>
      <c r="C8" s="46" t="str">
        <f>IF(PSUYr1!C8="","",PSUYr1!C8)</f>
        <v/>
      </c>
      <c r="D8" s="371">
        <f>Sponsor!E8</f>
        <v>0</v>
      </c>
      <c r="E8" s="202"/>
      <c r="F8" s="51"/>
      <c r="G8" s="51"/>
      <c r="H8" s="51"/>
      <c r="I8" s="51"/>
      <c r="J8" s="86">
        <f t="shared" ref="J8:J13" si="0">SUM(E8:I8)</f>
        <v>0</v>
      </c>
      <c r="K8" s="53">
        <f>D8+J8</f>
        <v>0</v>
      </c>
      <c r="L8" s="51"/>
      <c r="M8" s="51"/>
      <c r="N8" s="53">
        <f t="shared" ref="N8:N13" si="1">SUM(K8:M8)</f>
        <v>0</v>
      </c>
      <c r="O8" s="54">
        <f>PSUYr1!D8+PSUYr2!D8+PSUYr3!D8+PSUYr4!D8+PSUYr5!D8</f>
        <v>0</v>
      </c>
      <c r="P8" s="55">
        <f>PSUYr1!J8+PSUYr2!J8+PSUYr3!J8+PSUYr4!J8+PSUYr5!J8</f>
        <v>0</v>
      </c>
      <c r="Q8" s="56">
        <f>PSUYr1!K8+PSUYr2!K8+PSUYr3!K8+PSUYr4!K8+PSUYr5!K8</f>
        <v>0</v>
      </c>
      <c r="S8" s="709"/>
      <c r="T8" s="709"/>
      <c r="U8" s="200">
        <f>SUMIF(A8:A11,U7,E8:E11)</f>
        <v>0</v>
      </c>
      <c r="V8" s="200">
        <f>SUMIF(A8:A11,V7,E8:E11)</f>
        <v>0</v>
      </c>
      <c r="W8" s="200">
        <f>SUMIF(A8:A11,W7,E8:E11)</f>
        <v>0</v>
      </c>
      <c r="X8" s="200">
        <f>SUMIF(A8:A11,X7,E8:E11)</f>
        <v>0</v>
      </c>
      <c r="Y8" s="200">
        <f>SUMIF(A8:A11,Y7,E8:E11)</f>
        <v>0</v>
      </c>
      <c r="Z8" s="200">
        <f>SUMIF(A8:A11,Z7,E8:E11)</f>
        <v>0</v>
      </c>
      <c r="AC8" s="440">
        <f>IF(AND(E8&gt;0,Sponsor!$A8=0),1,0)</f>
        <v>0</v>
      </c>
      <c r="AD8" s="440">
        <f>IF(AND(F8&gt;0,Sponsor!$A8=0),1,0)</f>
        <v>0</v>
      </c>
      <c r="AE8" s="440">
        <f>IF(AND(G8&gt;0,Sponsor!$A8=0),1,0)</f>
        <v>0</v>
      </c>
      <c r="AF8" s="440">
        <f>IF(AND(H8&gt;0,Sponsor!$A8=0),1,0)</f>
        <v>0</v>
      </c>
      <c r="AG8" s="440">
        <f>IF(AND(I8&gt;0,Sponsor!$A8=0),1,0)</f>
        <v>0</v>
      </c>
      <c r="AH8" s="440">
        <f>SUM(AC8:AG8)</f>
        <v>0</v>
      </c>
      <c r="AI8" s="3" t="s">
        <v>269</v>
      </c>
      <c r="AJ8" s="440">
        <f>Sponsor!AA8</f>
        <v>0</v>
      </c>
    </row>
    <row r="9" spans="1:36" ht="13.15" customHeight="1">
      <c r="A9" s="396" t="str">
        <f>IF(PSUYr1!A9&lt;&gt;"",PSUYr1!A9,"")</f>
        <v/>
      </c>
      <c r="B9" s="396" t="str">
        <f>IF(PSUYr1!B9&lt;&gt;"",PSUYr1!B9,"")</f>
        <v/>
      </c>
      <c r="C9" s="46" t="str">
        <f>IF(PSUYr1!C9="","",PSUYr1!C9)</f>
        <v/>
      </c>
      <c r="D9" s="362">
        <f>Sponsor!E9</f>
        <v>0</v>
      </c>
      <c r="E9" s="203"/>
      <c r="F9" s="57"/>
      <c r="G9" s="57"/>
      <c r="H9" s="57"/>
      <c r="I9" s="57"/>
      <c r="J9" s="71">
        <f t="shared" si="0"/>
        <v>0</v>
      </c>
      <c r="K9" s="59">
        <f>D9+J9</f>
        <v>0</v>
      </c>
      <c r="L9" s="57"/>
      <c r="M9" s="57"/>
      <c r="N9" s="59">
        <f t="shared" si="1"/>
        <v>0</v>
      </c>
      <c r="O9" s="54">
        <f>PSUYr1!D9+PSUYr2!D9+PSUYr3!D9+PSUYr4!D9+PSUYr5!D9</f>
        <v>0</v>
      </c>
      <c r="P9" s="55">
        <f>PSUYr1!J9+PSUYr2!J9+PSUYr3!J9+PSUYr4!J9+PSUYr5!J9</f>
        <v>0</v>
      </c>
      <c r="Q9" s="60">
        <f>PSUYr1!K9+PSUYr2!K9+PSUYr3!K9+PSUYr4!K9+PSUYr5!K9</f>
        <v>0</v>
      </c>
      <c r="S9" s="709"/>
      <c r="T9" s="709"/>
      <c r="U9" s="200">
        <f>SUMIF(A93:A108,U7,E93:E108)</f>
        <v>0</v>
      </c>
      <c r="V9" s="200">
        <f>SUMIF(A93:A108,V7,E93:E108)</f>
        <v>0</v>
      </c>
      <c r="W9" s="200">
        <f>SUMIF(A93:A108,W7,E93:E108)</f>
        <v>0</v>
      </c>
      <c r="X9" s="200">
        <f>SUMIF(A93:A108,X7,E93:E108)</f>
        <v>0</v>
      </c>
      <c r="Y9" s="200">
        <f>SUMIF(A93:A108,Y7,E93:E108)</f>
        <v>0</v>
      </c>
      <c r="Z9" s="200">
        <f>SUMIF(A93:A108,Z7,E93:E108)</f>
        <v>0</v>
      </c>
      <c r="AC9" s="440">
        <f>IF(AND(E9&gt;0,Sponsor!$A9=0),1,0)</f>
        <v>0</v>
      </c>
      <c r="AD9" s="440">
        <f>IF(AND(F9&gt;0,Sponsor!$A9=0),1,0)</f>
        <v>0</v>
      </c>
      <c r="AE9" s="440">
        <f>IF(AND(G9&gt;0,Sponsor!$A9=0),1,0)</f>
        <v>0</v>
      </c>
      <c r="AF9" s="440">
        <f>IF(AND(H9&gt;0,Sponsor!$A9=0),1,0)</f>
        <v>0</v>
      </c>
      <c r="AG9" s="440">
        <f>IF(AND(I9&gt;0,Sponsor!$A9=0),1,0)</f>
        <v>0</v>
      </c>
      <c r="AH9" s="440">
        <f>SUM(AC9:AG9)</f>
        <v>0</v>
      </c>
      <c r="AJ9" s="440">
        <f>Sponsor!AA9</f>
        <v>0</v>
      </c>
    </row>
    <row r="10" spans="1:36" ht="13.15" customHeight="1">
      <c r="A10" s="396" t="str">
        <f>IF(PSUYr1!A10&lt;&gt;"",PSUYr1!A10,"")</f>
        <v/>
      </c>
      <c r="B10" s="396" t="str">
        <f>IF(PSUYr1!B10&lt;&gt;"",PSUYr1!B10,"")</f>
        <v/>
      </c>
      <c r="C10" s="46" t="str">
        <f>IF(PSUYr1!C10="","",PSUYr1!C10)</f>
        <v/>
      </c>
      <c r="D10" s="362">
        <f>Sponsor!E10</f>
        <v>0</v>
      </c>
      <c r="E10" s="203"/>
      <c r="F10" s="57"/>
      <c r="G10" s="57"/>
      <c r="H10" s="57"/>
      <c r="I10" s="57"/>
      <c r="J10" s="71">
        <f t="shared" si="0"/>
        <v>0</v>
      </c>
      <c r="K10" s="59">
        <f>D10+J10</f>
        <v>0</v>
      </c>
      <c r="L10" s="57"/>
      <c r="M10" s="57"/>
      <c r="N10" s="59">
        <f t="shared" si="1"/>
        <v>0</v>
      </c>
      <c r="O10" s="54">
        <f>PSUYr1!D10+PSUYr2!D10+PSUYr3!D10+PSUYr4!D10+PSUYr5!D10</f>
        <v>0</v>
      </c>
      <c r="P10" s="55">
        <f>PSUYr1!J10+PSUYr2!J10+PSUYr3!J10+PSUYr4!J10+PSUYr5!J10</f>
        <v>0</v>
      </c>
      <c r="Q10" s="60">
        <f>PSUYr1!K10+PSUYr2!K10+PSUYr3!K10+PSUYr4!K10+PSUYr5!K10</f>
        <v>0</v>
      </c>
      <c r="S10" s="709"/>
      <c r="T10" s="709"/>
      <c r="U10" s="200">
        <f t="shared" ref="U10:Z10" si="2">SUM(U8:U9)</f>
        <v>0</v>
      </c>
      <c r="V10" s="200">
        <f t="shared" si="2"/>
        <v>0</v>
      </c>
      <c r="W10" s="200">
        <f t="shared" si="2"/>
        <v>0</v>
      </c>
      <c r="X10" s="200">
        <f t="shared" si="2"/>
        <v>0</v>
      </c>
      <c r="Y10" s="200">
        <f t="shared" si="2"/>
        <v>0</v>
      </c>
      <c r="Z10" s="200">
        <f t="shared" si="2"/>
        <v>0</v>
      </c>
      <c r="AA10" s="200">
        <f>SUM(V10:Z10)</f>
        <v>0</v>
      </c>
      <c r="AC10" s="440">
        <f>IF(AND(E10&gt;0,Sponsor!$A10=0),1,0)</f>
        <v>0</v>
      </c>
      <c r="AD10" s="440">
        <f>IF(AND(F10&gt;0,Sponsor!$A10=0),1,0)</f>
        <v>0</v>
      </c>
      <c r="AE10" s="440">
        <f>IF(AND(G10&gt;0,Sponsor!$A10=0),1,0)</f>
        <v>0</v>
      </c>
      <c r="AF10" s="440">
        <f>IF(AND(H10&gt;0,Sponsor!$A10=0),1,0)</f>
        <v>0</v>
      </c>
      <c r="AG10" s="440">
        <f>IF(AND(I10&gt;0,Sponsor!$A10=0),1,0)</f>
        <v>0</v>
      </c>
      <c r="AH10" s="440">
        <f>SUM(AC10:AG10)</f>
        <v>0</v>
      </c>
      <c r="AJ10" s="440">
        <f>Sponsor!AA10</f>
        <v>0</v>
      </c>
    </row>
    <row r="11" spans="1:36" ht="13.15" customHeight="1">
      <c r="A11" s="396" t="str">
        <f>IF(PSUYr1!A11&lt;&gt;"",PSUYr1!A11,"")</f>
        <v/>
      </c>
      <c r="B11" s="396" t="str">
        <f>IF(PSUYr1!B11&lt;&gt;"",PSUYr1!B11,"")</f>
        <v/>
      </c>
      <c r="C11" s="46" t="str">
        <f>IF(PSUYr1!C11="","",PSUYr1!C11)</f>
        <v/>
      </c>
      <c r="D11" s="362">
        <f>Sponsor!E11</f>
        <v>0</v>
      </c>
      <c r="E11" s="203"/>
      <c r="F11" s="57"/>
      <c r="G11" s="57"/>
      <c r="H11" s="57"/>
      <c r="I11" s="57"/>
      <c r="J11" s="71">
        <f t="shared" si="0"/>
        <v>0</v>
      </c>
      <c r="K11" s="59">
        <f>D11+J11</f>
        <v>0</v>
      </c>
      <c r="L11" s="57"/>
      <c r="M11" s="57"/>
      <c r="N11" s="59">
        <f t="shared" si="1"/>
        <v>0</v>
      </c>
      <c r="O11" s="54">
        <f>PSUYr1!D11+PSUYr2!D11+PSUYr3!D11+PSUYr4!D11+PSUYr5!D11</f>
        <v>0</v>
      </c>
      <c r="P11" s="55">
        <f>PSUYr1!J11+PSUYr2!J11+PSUYr3!J11+PSUYr4!J11+PSUYr5!J11</f>
        <v>0</v>
      </c>
      <c r="Q11" s="60">
        <f>PSUYr1!K11+PSUYr2!K11+PSUYr3!K11+PSUYr4!K11+PSUYr5!K11</f>
        <v>0</v>
      </c>
      <c r="S11" s="709"/>
      <c r="T11" s="709"/>
      <c r="U11" s="200"/>
      <c r="V11" s="200"/>
      <c r="W11" s="200"/>
      <c r="X11" s="200"/>
      <c r="Y11" s="200"/>
      <c r="Z11" s="200"/>
      <c r="AC11" s="440">
        <f>IF(AND(E11&gt;0,Sponsor!$A11=0),1,0)</f>
        <v>0</v>
      </c>
      <c r="AD11" s="440">
        <f>IF(AND(F11&gt;0,Sponsor!$A11=0),1,0)</f>
        <v>0</v>
      </c>
      <c r="AE11" s="440">
        <f>IF(AND(G11&gt;0,Sponsor!$A11=0),1,0)</f>
        <v>0</v>
      </c>
      <c r="AF11" s="440">
        <f>IF(AND(H11&gt;0,Sponsor!$A11=0),1,0)</f>
        <v>0</v>
      </c>
      <c r="AG11" s="440">
        <f>IF(AND(I11&gt;0,Sponsor!$A11=0),1,0)</f>
        <v>0</v>
      </c>
      <c r="AH11" s="440">
        <f>SUM(AC11:AG11)</f>
        <v>0</v>
      </c>
      <c r="AI11" s="3" t="s">
        <v>267</v>
      </c>
      <c r="AJ11" s="440">
        <f>Sponsor!AA11</f>
        <v>0</v>
      </c>
    </row>
    <row r="12" spans="1:36" ht="13.15" customHeight="1">
      <c r="A12" s="396" t="str">
        <f>IF(PSUYr1!A12&lt;&gt;"",PSUYr1!A12,"")</f>
        <v>Below</v>
      </c>
      <c r="B12" s="789" t="s">
        <v>59</v>
      </c>
      <c r="C12" s="786"/>
      <c r="D12" s="61">
        <f>Sponsor!E12</f>
        <v>0</v>
      </c>
      <c r="E12" s="62">
        <f>E109</f>
        <v>0</v>
      </c>
      <c r="F12" s="63">
        <f>F109</f>
        <v>0</v>
      </c>
      <c r="G12" s="63">
        <f>G109</f>
        <v>0</v>
      </c>
      <c r="H12" s="63">
        <f>H109</f>
        <v>0</v>
      </c>
      <c r="I12" s="63">
        <f>I109</f>
        <v>0</v>
      </c>
      <c r="J12" s="71">
        <f t="shared" si="0"/>
        <v>0</v>
      </c>
      <c r="K12" s="61">
        <f>K109</f>
        <v>0</v>
      </c>
      <c r="L12" s="62">
        <f>L109</f>
        <v>0</v>
      </c>
      <c r="M12" s="63">
        <f>M109</f>
        <v>0</v>
      </c>
      <c r="N12" s="61">
        <f t="shared" si="1"/>
        <v>0</v>
      </c>
      <c r="O12" s="54">
        <f>PSUYr1!D12+PSUYr2!D12+PSUYr3!D12+PSUYr4!D12+PSUYr5!D12</f>
        <v>0</v>
      </c>
      <c r="P12" s="55">
        <f>PSUYr1!J12+PSUYr2!J12+PSUYr3!J12+PSUYr4!J12+PSUYr5!J12</f>
        <v>0</v>
      </c>
      <c r="Q12" s="60">
        <f>PSUYr1!K12+PSUYr2!K12+PSUYr3!K12+PSUYr4!K12+PSUYr5!K12</f>
        <v>0</v>
      </c>
      <c r="S12" s="43"/>
      <c r="T12" s="43"/>
      <c r="AJ12" s="440"/>
    </row>
    <row r="13" spans="1:36" ht="13.15" customHeight="1">
      <c r="A13" s="310" t="str">
        <f>IF(PSUYr1!A13&lt;&gt;"",PSUYr1!A13,"")</f>
        <v/>
      </c>
      <c r="B13" s="841" t="s">
        <v>47</v>
      </c>
      <c r="C13" s="762"/>
      <c r="D13" s="64">
        <f>Sponsor!E13</f>
        <v>0</v>
      </c>
      <c r="E13" s="65">
        <f>SUM(E8:E12)</f>
        <v>0</v>
      </c>
      <c r="F13" s="65">
        <f>SUM(F8:F12)</f>
        <v>0</v>
      </c>
      <c r="G13" s="65">
        <f>SUM(G8:G12)</f>
        <v>0</v>
      </c>
      <c r="H13" s="65">
        <f>SUM(H8:H12)</f>
        <v>0</v>
      </c>
      <c r="I13" s="65">
        <f>SUM(I8:I12)</f>
        <v>0</v>
      </c>
      <c r="J13" s="185">
        <f t="shared" si="0"/>
        <v>0</v>
      </c>
      <c r="K13" s="64">
        <f>SUM(K8:K12)</f>
        <v>0</v>
      </c>
      <c r="L13" s="66">
        <f>SUM(L8:L12)</f>
        <v>0</v>
      </c>
      <c r="M13" s="65">
        <f>SUM(M8:M12)</f>
        <v>0</v>
      </c>
      <c r="N13" s="64">
        <f t="shared" si="1"/>
        <v>0</v>
      </c>
      <c r="O13" s="54">
        <f>PSUYr1!D13+PSUYr2!D13+PSUYr3!D13+PSUYr4!D13+PSUYr5!D13</f>
        <v>0</v>
      </c>
      <c r="P13" s="55">
        <f>PSUYr1!J13+PSUYr2!J13+PSUYr3!J13+PSUYr4!J13+PSUYr5!J13</f>
        <v>0</v>
      </c>
      <c r="Q13" s="91">
        <f>PSUYr1!K13+PSUYr2!K13+PSUYr3!K13+PSUYr4!K13+PSUYr5!K13</f>
        <v>0</v>
      </c>
      <c r="U13" s="200">
        <f>SUMIF(A8:A11,U7,F8:F11)</f>
        <v>0</v>
      </c>
      <c r="V13" s="200">
        <f>SUMIF(A8:A11,V7,F8:F11)</f>
        <v>0</v>
      </c>
      <c r="W13" s="200">
        <f>SUMIF(A8:A11,W7,F8:F11)</f>
        <v>0</v>
      </c>
      <c r="X13" s="200">
        <f>SUMIF(A8:A11,X7,F8:F11)</f>
        <v>0</v>
      </c>
      <c r="Y13" s="200">
        <f>SUMIF(A8:A11,Y7,F8:F11)</f>
        <v>0</v>
      </c>
      <c r="Z13" s="200">
        <f>SUMIF(A8:A11,Z7,F8:F11)</f>
        <v>0</v>
      </c>
      <c r="AC13" s="440"/>
      <c r="AD13" s="440"/>
      <c r="AE13" s="440"/>
      <c r="AF13" s="440"/>
      <c r="AG13" s="440"/>
      <c r="AH13" s="440"/>
      <c r="AJ13" s="440"/>
    </row>
    <row r="14" spans="1:36" ht="13.15" customHeight="1">
      <c r="A14" s="310" t="str">
        <f>IF(PSUYr1!A14&lt;&gt;"",PSUYr1!A14,"")</f>
        <v/>
      </c>
      <c r="B14" s="49" t="str">
        <f>IF(PSUYr1!B14="","",PSUYr1!B14)</f>
        <v>OTHER PERSONNEL - account codes must be entered in Sponsor tab</v>
      </c>
      <c r="C14" s="102"/>
      <c r="D14" s="102"/>
      <c r="E14" s="102"/>
      <c r="F14" s="102"/>
      <c r="G14" s="102"/>
      <c r="H14" s="102"/>
      <c r="I14" s="102"/>
      <c r="J14" s="102"/>
      <c r="K14" s="102"/>
      <c r="L14" s="102"/>
      <c r="M14" s="102"/>
      <c r="N14" s="103"/>
      <c r="O14" s="1031"/>
      <c r="P14" s="824"/>
      <c r="Q14" s="797"/>
      <c r="U14" s="200">
        <f>SUMIF(A93:A108,U7,F93:F108)</f>
        <v>0</v>
      </c>
      <c r="V14" s="200">
        <f>SUMIF(A93:A108,V7,F93:F108)</f>
        <v>0</v>
      </c>
      <c r="W14" s="200">
        <f>SUMIF(A93:A108,W7,F93:F108)</f>
        <v>0</v>
      </c>
      <c r="X14" s="200">
        <f>SUMIF(A93:A108,X7,F93:F108)</f>
        <v>0</v>
      </c>
      <c r="Y14" s="200">
        <f>SUMIF(A93:A108,Y7,F93:F108)</f>
        <v>0</v>
      </c>
      <c r="Z14" s="200">
        <f>SUMIF(A93:A108,Z7,F93:F108)</f>
        <v>0</v>
      </c>
      <c r="AC14" s="440"/>
      <c r="AD14" s="440"/>
      <c r="AE14" s="440"/>
      <c r="AF14" s="440"/>
      <c r="AG14" s="440"/>
      <c r="AH14" s="440"/>
      <c r="AI14" s="3"/>
      <c r="AJ14" s="440"/>
    </row>
    <row r="15" spans="1:36" ht="13.15" customHeight="1">
      <c r="A15" s="396" t="str">
        <f>IF(PSUYr1!A15&lt;&gt;"",PSUYr1!A15,"")</f>
        <v>615F10</v>
      </c>
      <c r="B15" s="396" t="str">
        <f>IF(PSUYr1!B15&lt;&gt;"",PSUYr1!B15,"")</f>
        <v/>
      </c>
      <c r="C15" s="170" t="str">
        <f>PSUYr1!C15</f>
        <v>( ) Professional/Technical (PAT)</v>
      </c>
      <c r="D15" s="354">
        <f>Sponsor!E15</f>
        <v>0</v>
      </c>
      <c r="E15" s="57"/>
      <c r="F15" s="57"/>
      <c r="G15" s="57"/>
      <c r="H15" s="57"/>
      <c r="I15" s="57"/>
      <c r="J15" s="86">
        <f t="shared" ref="J15:J26" si="3">SUM(E15:I15)</f>
        <v>0</v>
      </c>
      <c r="K15" s="53">
        <f t="shared" ref="K15:K26" si="4">D15+J15</f>
        <v>0</v>
      </c>
      <c r="L15" s="57"/>
      <c r="M15" s="57"/>
      <c r="N15" s="53">
        <f t="shared" ref="N15:N26" si="5">SUM(K15:M15)</f>
        <v>0</v>
      </c>
      <c r="O15" s="54">
        <f>PSUYr1!D15+PSUYr2!D15+PSUYr3!D15+PSUYr4!D15+PSUYr5!D15</f>
        <v>0</v>
      </c>
      <c r="P15" s="55">
        <f>PSUYr1!J15+PSUYr2!J15+PSUYr3!J15+PSUYr4!J15+PSUYr5!J15</f>
        <v>0</v>
      </c>
      <c r="Q15" s="56">
        <f>PSUYr1!K15+PSUYr2!K15+PSUYr3!K15+PSUYr4!K15+PSUYr5!K15</f>
        <v>0</v>
      </c>
      <c r="U15" s="200">
        <f t="shared" ref="U15:Z15" si="6">SUM(U13:U14)</f>
        <v>0</v>
      </c>
      <c r="V15" s="200">
        <f t="shared" si="6"/>
        <v>0</v>
      </c>
      <c r="W15" s="200">
        <f t="shared" si="6"/>
        <v>0</v>
      </c>
      <c r="X15" s="200">
        <f t="shared" si="6"/>
        <v>0</v>
      </c>
      <c r="Y15" s="200">
        <f t="shared" si="6"/>
        <v>0</v>
      </c>
      <c r="Z15" s="200">
        <f t="shared" si="6"/>
        <v>0</v>
      </c>
      <c r="AA15" s="200">
        <f>SUM(V15:Z15)</f>
        <v>0</v>
      </c>
      <c r="AC15" s="440">
        <f>IF(AND(E93&gt;0,Sponsor!$A93=0),1,0)</f>
        <v>0</v>
      </c>
      <c r="AD15" s="440">
        <f>IF(AND(F93&gt;0,Sponsor!$A93=0),1,0)</f>
        <v>0</v>
      </c>
      <c r="AE15" s="440">
        <f>IF(AND(G93&gt;0,Sponsor!$A93=0),1,0)</f>
        <v>0</v>
      </c>
      <c r="AF15" s="440">
        <f>IF(AND(H93&gt;0,Sponsor!$A93=0),1,0)</f>
        <v>0</v>
      </c>
      <c r="AG15" s="440">
        <f>IF(AND(I93&gt;0,Sponsor!$A93=0),1,0)</f>
        <v>0</v>
      </c>
      <c r="AH15" s="440">
        <f t="shared" ref="AH15:AH30" si="7">SUM(AC15:AG15)</f>
        <v>0</v>
      </c>
      <c r="AJ15" s="440">
        <f>Sponsor!AA15</f>
        <v>0</v>
      </c>
    </row>
    <row r="16" spans="1:36" ht="13.15" customHeight="1">
      <c r="A16" s="396" t="str">
        <f>IF(PSUYr1!A16&lt;&gt;"",PSUYr1!A16,"")</f>
        <v>617F10</v>
      </c>
      <c r="B16" s="396" t="str">
        <f>IF(PSUYr1!B16&lt;&gt;"",PSUYr1!B16,"")</f>
        <v/>
      </c>
      <c r="C16" s="42" t="str">
        <f>PSUYr1!C16</f>
        <v>( ) Operating Staff (OS)</v>
      </c>
      <c r="D16" s="355">
        <f>Sponsor!E16</f>
        <v>0</v>
      </c>
      <c r="E16" s="57"/>
      <c r="F16" s="57"/>
      <c r="G16" s="57"/>
      <c r="H16" s="57"/>
      <c r="I16" s="57"/>
      <c r="J16" s="71">
        <f t="shared" si="3"/>
        <v>0</v>
      </c>
      <c r="K16" s="59">
        <f t="shared" si="4"/>
        <v>0</v>
      </c>
      <c r="L16" s="57"/>
      <c r="M16" s="57"/>
      <c r="N16" s="59">
        <f t="shared" si="5"/>
        <v>0</v>
      </c>
      <c r="O16" s="54">
        <f>PSUYr1!D16+PSUYr2!D16+PSUYr3!D16+PSUYr4!D16+PSUYr5!D16</f>
        <v>0</v>
      </c>
      <c r="P16" s="55">
        <f>PSUYr1!J16+PSUYr2!J16+PSUYr3!J16+PSUYr4!J16+PSUYr5!J16</f>
        <v>0</v>
      </c>
      <c r="Q16" s="60">
        <f>PSUYr1!K16+PSUYr2!K16+PSUYr3!K16+PSUYr4!K16+PSUYr5!K16</f>
        <v>0</v>
      </c>
      <c r="U16" s="200"/>
      <c r="V16" s="200"/>
      <c r="W16" s="200"/>
      <c r="X16" s="200"/>
      <c r="Y16" s="200"/>
      <c r="Z16" s="200"/>
      <c r="AC16" s="440">
        <f>IF(AND(E94&gt;0,Sponsor!$A94=0),1,0)</f>
        <v>0</v>
      </c>
      <c r="AD16" s="440">
        <f>IF(AND(F94&gt;0,Sponsor!$A94=0),1,0)</f>
        <v>0</v>
      </c>
      <c r="AE16" s="440">
        <f>IF(AND(G94&gt;0,Sponsor!$A94=0),1,0)</f>
        <v>0</v>
      </c>
      <c r="AF16" s="440">
        <f>IF(AND(H94&gt;0,Sponsor!$A94=0),1,0)</f>
        <v>0</v>
      </c>
      <c r="AG16" s="440">
        <f>IF(AND(I94&gt;0,Sponsor!$A94=0),1,0)</f>
        <v>0</v>
      </c>
      <c r="AH16" s="440">
        <f t="shared" si="7"/>
        <v>0</v>
      </c>
      <c r="AJ16" s="440">
        <f>Sponsor!AA16</f>
        <v>0</v>
      </c>
    </row>
    <row r="17" spans="1:36" ht="13.15" customHeight="1">
      <c r="A17" s="396" t="str">
        <f>IF(PSUYr1!A17&lt;&gt;"",PSUYr1!A17,"")</f>
        <v>613N60</v>
      </c>
      <c r="B17" s="396" t="str">
        <f>IF(PSUYr1!B17&lt;&gt;"",PSUYr1!B17,"")</f>
        <v/>
      </c>
      <c r="C17" s="42" t="str">
        <f>PSUYr1!C17</f>
        <v>( ) Graduate Students</v>
      </c>
      <c r="D17" s="355">
        <f>Sponsor!E17</f>
        <v>0</v>
      </c>
      <c r="E17" s="57"/>
      <c r="F17" s="57"/>
      <c r="G17" s="57"/>
      <c r="H17" s="57"/>
      <c r="I17" s="57"/>
      <c r="J17" s="71">
        <f t="shared" si="3"/>
        <v>0</v>
      </c>
      <c r="K17" s="59">
        <f t="shared" si="4"/>
        <v>0</v>
      </c>
      <c r="L17" s="57"/>
      <c r="M17" s="57"/>
      <c r="N17" s="59">
        <f t="shared" si="5"/>
        <v>0</v>
      </c>
      <c r="O17" s="54">
        <f>PSUYr1!D17+PSUYr2!D17+PSUYr3!D17+PSUYr4!D17+PSUYr5!D17</f>
        <v>0</v>
      </c>
      <c r="P17" s="55">
        <f>PSUYr1!J17+PSUYr2!J17+PSUYr3!J17+PSUYr4!J17+PSUYr5!J17</f>
        <v>0</v>
      </c>
      <c r="Q17" s="60">
        <f>PSUYr1!K17+PSUYr2!K17+PSUYr3!K17+PSUYr4!K17+PSUYr5!K17</f>
        <v>0</v>
      </c>
      <c r="U17" s="200">
        <f>SUMIF(A8:A11,U7,G8:G11)</f>
        <v>0</v>
      </c>
      <c r="V17" s="200">
        <f>SUMIF(A8:A11,V7,G8:G11)</f>
        <v>0</v>
      </c>
      <c r="W17" s="200">
        <f>SUMIF(A8:A11,W7,G8:G11)</f>
        <v>0</v>
      </c>
      <c r="X17" s="200">
        <f>SUMIF(A8:A11,X7,G8:G11)</f>
        <v>0</v>
      </c>
      <c r="Y17" s="200">
        <f>SUMIF(A8:A11,Y7,G8:G11)</f>
        <v>0</v>
      </c>
      <c r="Z17" s="200">
        <f>SUMIF(A8:A11,Z7,G8:G11)</f>
        <v>0</v>
      </c>
      <c r="AC17" s="440">
        <f>IF(AND(E95&gt;0,Sponsor!$A95=0),1,0)</f>
        <v>0</v>
      </c>
      <c r="AD17" s="440">
        <f>IF(AND(F95&gt;0,Sponsor!$A95=0),1,0)</f>
        <v>0</v>
      </c>
      <c r="AE17" s="440">
        <f>IF(AND(G95&gt;0,Sponsor!$A95=0),1,0)</f>
        <v>0</v>
      </c>
      <c r="AF17" s="440">
        <f>IF(AND(H95&gt;0,Sponsor!$A95=0),1,0)</f>
        <v>0</v>
      </c>
      <c r="AG17" s="440">
        <f>IF(AND(I95&gt;0,Sponsor!$A95=0),1,0)</f>
        <v>0</v>
      </c>
      <c r="AH17" s="440">
        <f t="shared" si="7"/>
        <v>0</v>
      </c>
      <c r="AJ17" s="440">
        <f>Sponsor!AA17</f>
        <v>0</v>
      </c>
    </row>
    <row r="18" spans="1:36" ht="13.15" customHeight="1">
      <c r="A18" s="396" t="str">
        <f>IF(PSUYr1!A18&lt;&gt;"",PSUYr1!A18,"")</f>
        <v>61SNSH</v>
      </c>
      <c r="B18" s="396" t="str">
        <f>IF(PSUYr1!B18&lt;&gt;"",PSUYr1!B18,"")</f>
        <v/>
      </c>
      <c r="C18" s="42" t="str">
        <f>PSUYr1!C18</f>
        <v>( ) Undergraduate Students</v>
      </c>
      <c r="D18" s="355">
        <f>Sponsor!E18</f>
        <v>0</v>
      </c>
      <c r="E18" s="57"/>
      <c r="F18" s="57"/>
      <c r="G18" s="57"/>
      <c r="H18" s="57"/>
      <c r="I18" s="57"/>
      <c r="J18" s="71">
        <f t="shared" si="3"/>
        <v>0</v>
      </c>
      <c r="K18" s="59">
        <f t="shared" si="4"/>
        <v>0</v>
      </c>
      <c r="L18" s="57"/>
      <c r="M18" s="57"/>
      <c r="N18" s="59">
        <f t="shared" si="5"/>
        <v>0</v>
      </c>
      <c r="O18" s="54">
        <f>PSUYr1!D18+PSUYr2!D18+PSUYr3!D18+PSUYr4!D18+PSUYr5!D18</f>
        <v>0</v>
      </c>
      <c r="P18" s="55">
        <f>PSUYr1!J18+PSUYr2!J18+PSUYr3!J18+PSUYr4!J18+PSUYr5!J18</f>
        <v>0</v>
      </c>
      <c r="Q18" s="60">
        <f>PSUYr1!K18+PSUYr2!K18+PSUYr3!K18+PSUYr4!K18+PSUYr5!K18</f>
        <v>0</v>
      </c>
      <c r="U18" s="200">
        <f>SUMIF(A93:A108,U7,G93:G108)</f>
        <v>0</v>
      </c>
      <c r="V18" s="200">
        <f>SUMIF(A93:A108,V7,G93:G108)</f>
        <v>0</v>
      </c>
      <c r="W18" s="200">
        <f>SUMIF(A93:A108,W7,G93:G108)</f>
        <v>0</v>
      </c>
      <c r="X18" s="200">
        <f>SUMIF(A93:A108,X7,G93:G108)</f>
        <v>0</v>
      </c>
      <c r="Y18" s="200">
        <f>SUMIF(A93:A108,Y7,G93:G108)</f>
        <v>0</v>
      </c>
      <c r="Z18" s="200">
        <f>SUMIF(A93:A108,Z7,G93:G108)</f>
        <v>0</v>
      </c>
      <c r="AC18" s="440">
        <f>IF(AND(E96&gt;0,Sponsor!$A96=0),1,0)</f>
        <v>0</v>
      </c>
      <c r="AD18" s="440">
        <f>IF(AND(F96&gt;0,Sponsor!$A96=0),1,0)</f>
        <v>0</v>
      </c>
      <c r="AE18" s="440">
        <f>IF(AND(G96&gt;0,Sponsor!$A96=0),1,0)</f>
        <v>0</v>
      </c>
      <c r="AF18" s="440">
        <f>IF(AND(H96&gt;0,Sponsor!$A96=0),1,0)</f>
        <v>0</v>
      </c>
      <c r="AG18" s="440">
        <f>IF(AND(I96&gt;0,Sponsor!$A96=0),1,0)</f>
        <v>0</v>
      </c>
      <c r="AH18" s="440">
        <f t="shared" si="7"/>
        <v>0</v>
      </c>
      <c r="AJ18" s="440">
        <f>Sponsor!AA18</f>
        <v>0</v>
      </c>
    </row>
    <row r="19" spans="1:36" ht="13.15" customHeight="1">
      <c r="A19" s="520" t="str">
        <f>IF(PSUYr1!A19&lt;&gt;"",PSUYr1!A19,"")</f>
        <v/>
      </c>
      <c r="B19" s="520" t="str">
        <f>IF(PSUYr1!B19&lt;&gt;"",PSUYr1!B19,"")</f>
        <v/>
      </c>
      <c r="C19" s="530"/>
      <c r="D19" s="522">
        <f>Sponsor!E19</f>
        <v>0</v>
      </c>
      <c r="E19" s="519"/>
      <c r="F19" s="519"/>
      <c r="G19" s="519"/>
      <c r="H19" s="519"/>
      <c r="I19" s="519"/>
      <c r="J19" s="71">
        <f t="shared" si="3"/>
        <v>0</v>
      </c>
      <c r="K19" s="59">
        <f t="shared" si="4"/>
        <v>0</v>
      </c>
      <c r="L19" s="57"/>
      <c r="M19" s="57"/>
      <c r="N19" s="59">
        <f t="shared" si="5"/>
        <v>0</v>
      </c>
      <c r="O19" s="54">
        <f>PSUYr1!D19+PSUYr2!D19+PSUYr3!D19+PSUYr4!D19+PSUYr5!D19</f>
        <v>0</v>
      </c>
      <c r="P19" s="55">
        <f>PSUYr1!J19+PSUYr2!J19+PSUYr3!J19+PSUYr4!J19+PSUYr5!J19</f>
        <v>0</v>
      </c>
      <c r="Q19" s="60">
        <f>PSUYr1!K19+PSUYr2!K19+PSUYr3!K19+PSUYr4!K19+PSUYr5!K19</f>
        <v>0</v>
      </c>
      <c r="U19" s="200">
        <f t="shared" ref="U19:Z19" si="8">SUM(U17:U18)</f>
        <v>0</v>
      </c>
      <c r="V19" s="200">
        <f t="shared" si="8"/>
        <v>0</v>
      </c>
      <c r="W19" s="200">
        <f t="shared" si="8"/>
        <v>0</v>
      </c>
      <c r="X19" s="200">
        <f t="shared" si="8"/>
        <v>0</v>
      </c>
      <c r="Y19" s="200">
        <f t="shared" si="8"/>
        <v>0</v>
      </c>
      <c r="Z19" s="200">
        <f t="shared" si="8"/>
        <v>0</v>
      </c>
      <c r="AA19" s="200">
        <f>SUM(V19:Z19)</f>
        <v>0</v>
      </c>
      <c r="AC19" s="440">
        <f>IF(AND(E97&gt;0,Sponsor!$A97=0),1,0)</f>
        <v>0</v>
      </c>
      <c r="AD19" s="440">
        <f>IF(AND(F97&gt;0,Sponsor!$A97=0),1,0)</f>
        <v>0</v>
      </c>
      <c r="AE19" s="440">
        <f>IF(AND(G97&gt;0,Sponsor!$A97=0),1,0)</f>
        <v>0</v>
      </c>
      <c r="AF19" s="440">
        <f>IF(AND(H97&gt;0,Sponsor!$A97=0),1,0)</f>
        <v>0</v>
      </c>
      <c r="AG19" s="440">
        <f>IF(AND(I97&gt;0,Sponsor!$A97=0),1,0)</f>
        <v>0</v>
      </c>
      <c r="AH19" s="440">
        <f t="shared" si="7"/>
        <v>0</v>
      </c>
      <c r="AJ19" s="440">
        <f>Sponsor!AA19</f>
        <v>0</v>
      </c>
    </row>
    <row r="20" spans="1:36" ht="13.15" customHeight="1">
      <c r="A20" s="396" t="str">
        <f>IF(PSUYr1!A20&lt;&gt;"",PSUYr1!A20,"")</f>
        <v>61CPHX</v>
      </c>
      <c r="B20" s="396" t="str">
        <f>IF(PSUYr1!B20&lt;&gt;"",PSUYr1!B20,"")</f>
        <v/>
      </c>
      <c r="C20" s="42" t="str">
        <f>PSUYr1!C20</f>
        <v>( ) Teaching/Lecturers</v>
      </c>
      <c r="D20" s="355">
        <f>Sponsor!E20</f>
        <v>0</v>
      </c>
      <c r="E20" s="57"/>
      <c r="F20" s="57"/>
      <c r="G20" s="57"/>
      <c r="H20" s="57"/>
      <c r="I20" s="57"/>
      <c r="J20" s="71">
        <f t="shared" si="3"/>
        <v>0</v>
      </c>
      <c r="K20" s="59">
        <f t="shared" si="4"/>
        <v>0</v>
      </c>
      <c r="L20" s="57"/>
      <c r="M20" s="57"/>
      <c r="N20" s="59">
        <f t="shared" si="5"/>
        <v>0</v>
      </c>
      <c r="O20" s="54">
        <f>PSUYr1!D20+PSUYr2!D20+PSUYr3!D20+PSUYr4!D20+PSUYr5!D20</f>
        <v>0</v>
      </c>
      <c r="P20" s="55">
        <f>PSUYr1!J20+PSUYr2!J20+PSUYr3!J20+PSUYr4!J20+PSUYr5!J20</f>
        <v>0</v>
      </c>
      <c r="Q20" s="60">
        <f>PSUYr1!K20+PSUYr2!K20+PSUYr3!K20+PSUYr4!K20+PSUYr5!K20</f>
        <v>0</v>
      </c>
      <c r="U20" s="200"/>
      <c r="V20" s="200"/>
      <c r="W20" s="200"/>
      <c r="X20" s="200"/>
      <c r="Y20" s="200"/>
      <c r="Z20" s="200"/>
      <c r="AC20" s="440">
        <f>IF(AND(E98&gt;0,Sponsor!$A98=0),1,0)</f>
        <v>0</v>
      </c>
      <c r="AD20" s="440">
        <f>IF(AND(F98&gt;0,Sponsor!$A98=0),1,0)</f>
        <v>0</v>
      </c>
      <c r="AE20" s="440">
        <f>IF(AND(G98&gt;0,Sponsor!$A98=0),1,0)</f>
        <v>0</v>
      </c>
      <c r="AF20" s="440">
        <f>IF(AND(H98&gt;0,Sponsor!$A98=0),1,0)</f>
        <v>0</v>
      </c>
      <c r="AG20" s="440">
        <f>IF(AND(I98&gt;0,Sponsor!$A98=0),1,0)</f>
        <v>0</v>
      </c>
      <c r="AH20" s="440">
        <f t="shared" si="7"/>
        <v>0</v>
      </c>
      <c r="AJ20" s="440">
        <f>Sponsor!AA20</f>
        <v>0</v>
      </c>
    </row>
    <row r="21" spans="1:36" ht="13.15" customHeight="1">
      <c r="A21" s="396" t="str">
        <f>IF(PSUYr1!A21&lt;&gt;"",PSUYr1!A21,"")</f>
        <v>61CPHX</v>
      </c>
      <c r="B21" s="396" t="str">
        <f>IF(PSUYr1!B21&lt;&gt;"",PSUYr1!B21,"")</f>
        <v/>
      </c>
      <c r="C21" s="42" t="str">
        <f>PSUYr1!C21</f>
        <v>( ) Hourly - Other Temp</v>
      </c>
      <c r="D21" s="355">
        <f>Sponsor!E21</f>
        <v>0</v>
      </c>
      <c r="E21" s="57"/>
      <c r="F21" s="57"/>
      <c r="G21" s="57"/>
      <c r="H21" s="57"/>
      <c r="I21" s="57"/>
      <c r="J21" s="71">
        <f t="shared" si="3"/>
        <v>0</v>
      </c>
      <c r="K21" s="59">
        <f t="shared" si="4"/>
        <v>0</v>
      </c>
      <c r="L21" s="57"/>
      <c r="M21" s="57"/>
      <c r="N21" s="59">
        <f t="shared" si="5"/>
        <v>0</v>
      </c>
      <c r="O21" s="54">
        <f>PSUYr1!D21+PSUYr2!D21+PSUYr3!D21+PSUYr4!D21+PSUYr5!D21</f>
        <v>0</v>
      </c>
      <c r="P21" s="55">
        <f>PSUYr1!J21+PSUYr2!J21+PSUYr3!J21+PSUYr4!J21+PSUYr5!J21</f>
        <v>0</v>
      </c>
      <c r="Q21" s="60">
        <f>PSUYr1!K21+PSUYr2!K21+PSUYr3!K21+PSUYr4!K21+PSUYr5!K21</f>
        <v>0</v>
      </c>
      <c r="U21" s="200">
        <f>SUMIF(A8:A11,U7,H8:H11)</f>
        <v>0</v>
      </c>
      <c r="V21" s="200">
        <f>SUMIF(A8:A11,V7,H8:H11)</f>
        <v>0</v>
      </c>
      <c r="W21" s="200">
        <f>SUMIF(A8:A11,W7,H8:H11)</f>
        <v>0</v>
      </c>
      <c r="X21" s="200">
        <f>SUMIF(A8:A11,X7,H8:H11)</f>
        <v>0</v>
      </c>
      <c r="Y21" s="200">
        <f>SUMIF(A8:A11,Y7,H8:H11)</f>
        <v>0</v>
      </c>
      <c r="Z21" s="200">
        <f>SUMIF(A8:A11,Z7,H8:H11)</f>
        <v>0</v>
      </c>
      <c r="AC21" s="440">
        <f>IF(AND(E99&gt;0,Sponsor!$A99=0),1,0)</f>
        <v>0</v>
      </c>
      <c r="AD21" s="440">
        <f>IF(AND(F99&gt;0,Sponsor!$A99=0),1,0)</f>
        <v>0</v>
      </c>
      <c r="AE21" s="440">
        <f>IF(AND(G99&gt;0,Sponsor!$A99=0),1,0)</f>
        <v>0</v>
      </c>
      <c r="AF21" s="440">
        <f>IF(AND(H99&gt;0,Sponsor!$A99=0),1,0)</f>
        <v>0</v>
      </c>
      <c r="AG21" s="440">
        <f>IF(AND(I99&gt;0,Sponsor!$A99=0),1,0)</f>
        <v>0</v>
      </c>
      <c r="AH21" s="440">
        <f t="shared" si="7"/>
        <v>0</v>
      </c>
      <c r="AJ21" s="440">
        <f>Sponsor!AA21</f>
        <v>0</v>
      </c>
    </row>
    <row r="22" spans="1:36" ht="13.15" customHeight="1">
      <c r="A22" s="520" t="str">
        <f>IF(PSUYr1!A22&lt;&gt;"",PSUYr1!A22,"")</f>
        <v/>
      </c>
      <c r="B22" s="520" t="str">
        <f>IF(PSUYr1!B22&lt;&gt;"",PSUYr1!B22,"")</f>
        <v/>
      </c>
      <c r="C22" s="530"/>
      <c r="D22" s="522">
        <f>Sponsor!E22</f>
        <v>0</v>
      </c>
      <c r="E22" s="519"/>
      <c r="F22" s="519"/>
      <c r="G22" s="519"/>
      <c r="H22" s="519"/>
      <c r="I22" s="519"/>
      <c r="J22" s="71">
        <f t="shared" si="3"/>
        <v>0</v>
      </c>
      <c r="K22" s="59">
        <f t="shared" si="4"/>
        <v>0</v>
      </c>
      <c r="L22" s="57"/>
      <c r="M22" s="57"/>
      <c r="N22" s="59">
        <f t="shared" si="5"/>
        <v>0</v>
      </c>
      <c r="O22" s="54">
        <f>PSUYr1!D22+PSUYr2!D22+PSUYr3!D22+PSUYr4!D22+PSUYr5!D22</f>
        <v>0</v>
      </c>
      <c r="P22" s="55">
        <f>PSUYr1!J22+PSUYr2!J22+PSUYr3!J22+PSUYr4!J22+PSUYr5!J22</f>
        <v>0</v>
      </c>
      <c r="Q22" s="60">
        <f>PSUYr1!K22+PSUYr2!K22+PSUYr3!K22+PSUYr4!K22+PSUYr5!K22</f>
        <v>0</v>
      </c>
      <c r="U22" s="200">
        <f>SUMIF(A93:A108,U7,H93:H108)</f>
        <v>0</v>
      </c>
      <c r="V22" s="200">
        <f>SUMIF(A93:A108,V7,H93:H108)</f>
        <v>0</v>
      </c>
      <c r="W22" s="200">
        <f>SUMIF(A93:A108,W7,H93:H108)</f>
        <v>0</v>
      </c>
      <c r="X22" s="200">
        <f>SUMIF(A93:A108,X7,H93:H108)</f>
        <v>0</v>
      </c>
      <c r="Y22" s="200">
        <f>SUMIF(A93:A108,Y7,H93:H108)</f>
        <v>0</v>
      </c>
      <c r="Z22" s="200">
        <f>SUMIF(A93:A108,Z7,H93:H108)</f>
        <v>0</v>
      </c>
      <c r="AC22" s="440">
        <f>IF(AND(E100&gt;0,Sponsor!$A100=0),1,0)</f>
        <v>0</v>
      </c>
      <c r="AD22" s="440">
        <f>IF(AND(F100&gt;0,Sponsor!$A100=0),1,0)</f>
        <v>0</v>
      </c>
      <c r="AE22" s="440">
        <f>IF(AND(G100&gt;0,Sponsor!$A100=0),1,0)</f>
        <v>0</v>
      </c>
      <c r="AF22" s="440">
        <f>IF(AND(H100&gt;0,Sponsor!$A100=0),1,0)</f>
        <v>0</v>
      </c>
      <c r="AG22" s="440">
        <f>IF(AND(I100&gt;0,Sponsor!$A100=0),1,0)</f>
        <v>0</v>
      </c>
      <c r="AH22" s="440">
        <f t="shared" si="7"/>
        <v>0</v>
      </c>
      <c r="AJ22" s="440">
        <f>Sponsor!AA22</f>
        <v>0</v>
      </c>
    </row>
    <row r="23" spans="1:36" ht="13.15" customHeight="1">
      <c r="A23" s="310" t="str">
        <f>IF(PSUYr1!A23&lt;&gt;"",PSUYr1!A23,"")</f>
        <v/>
      </c>
      <c r="B23" s="789" t="s">
        <v>26</v>
      </c>
      <c r="C23" s="786"/>
      <c r="D23" s="61">
        <f>Sponsor!E23</f>
        <v>0</v>
      </c>
      <c r="E23" s="63">
        <f>SUM(E15:E22)+E13</f>
        <v>0</v>
      </c>
      <c r="F23" s="63">
        <f>SUM(F15:F22)+F13</f>
        <v>0</v>
      </c>
      <c r="G23" s="63">
        <f>SUM(G15:G22)+G13</f>
        <v>0</v>
      </c>
      <c r="H23" s="63">
        <f>SUM(H15:H22)+H13</f>
        <v>0</v>
      </c>
      <c r="I23" s="63">
        <f>SUM(I15:I22)+I13</f>
        <v>0</v>
      </c>
      <c r="J23" s="71">
        <f t="shared" si="3"/>
        <v>0</v>
      </c>
      <c r="K23" s="59">
        <f t="shared" si="4"/>
        <v>0</v>
      </c>
      <c r="L23" s="63">
        <f>SUM(L15:L22)+L13</f>
        <v>0</v>
      </c>
      <c r="M23" s="63">
        <f>SUM(M15:M22)+M13</f>
        <v>0</v>
      </c>
      <c r="N23" s="61">
        <f t="shared" si="5"/>
        <v>0</v>
      </c>
      <c r="O23" s="54">
        <f>PSUYr1!D23+PSUYr2!D23+PSUYr3!D23+PSUYr4!D23+PSUYr5!D23</f>
        <v>0</v>
      </c>
      <c r="P23" s="55">
        <f>PSUYr1!J23+PSUYr2!J23+PSUYr3!J23+PSUYr4!J23+PSUYr5!J23</f>
        <v>0</v>
      </c>
      <c r="Q23" s="60">
        <f>PSUYr1!K23+PSUYr2!K23+PSUYr3!K23+PSUYr4!K23+PSUYr5!K23</f>
        <v>0</v>
      </c>
      <c r="U23" s="200">
        <f t="shared" ref="U23:Z23" si="9">SUM(U21:U22)</f>
        <v>0</v>
      </c>
      <c r="V23" s="200">
        <f t="shared" si="9"/>
        <v>0</v>
      </c>
      <c r="W23" s="200">
        <f t="shared" si="9"/>
        <v>0</v>
      </c>
      <c r="X23" s="200">
        <f t="shared" si="9"/>
        <v>0</v>
      </c>
      <c r="Y23" s="200">
        <f t="shared" si="9"/>
        <v>0</v>
      </c>
      <c r="Z23" s="200">
        <f t="shared" si="9"/>
        <v>0</v>
      </c>
      <c r="AA23" s="200">
        <f>SUM(V23:Z23)</f>
        <v>0</v>
      </c>
      <c r="AC23" s="440">
        <f>IF(AND(E101&gt;0,Sponsor!$A101=0),1,0)</f>
        <v>0</v>
      </c>
      <c r="AD23" s="440">
        <f>IF(AND(F101&gt;0,Sponsor!$A101=0),1,0)</f>
        <v>0</v>
      </c>
      <c r="AE23" s="440">
        <f>IF(AND(G101&gt;0,Sponsor!$A101=0),1,0)</f>
        <v>0</v>
      </c>
      <c r="AF23" s="440">
        <f>IF(AND(H101&gt;0,Sponsor!$A101=0),1,0)</f>
        <v>0</v>
      </c>
      <c r="AG23" s="440">
        <f>IF(AND(I101&gt;0,Sponsor!$A101=0),1,0)</f>
        <v>0</v>
      </c>
      <c r="AH23" s="440">
        <f t="shared" si="7"/>
        <v>0</v>
      </c>
      <c r="AJ23" s="440">
        <f>Sponsor!AA23</f>
        <v>0</v>
      </c>
    </row>
    <row r="24" spans="1:36" ht="13.15" customHeight="1">
      <c r="A24" s="396" t="str">
        <f>IF(PSUYr1!A24&lt;&gt;"",PSUYr1!A24,"")</f>
        <v>65YF10</v>
      </c>
      <c r="B24" s="396" t="str">
        <f>IF(PSUYr1!B24&lt;&gt;"",PSUYr1!B24,"")</f>
        <v/>
      </c>
      <c r="C24" s="529" t="str">
        <f>Sponsor!C24</f>
        <v>Fringe Benefits - Full</v>
      </c>
      <c r="D24" s="61">
        <f>Sponsor!E24</f>
        <v>0</v>
      </c>
      <c r="E24" s="63">
        <f t="shared" ref="E24:I25" si="10">E80</f>
        <v>0</v>
      </c>
      <c r="F24" s="63">
        <f t="shared" si="10"/>
        <v>0</v>
      </c>
      <c r="G24" s="63">
        <f t="shared" si="10"/>
        <v>0</v>
      </c>
      <c r="H24" s="63">
        <f t="shared" si="10"/>
        <v>0</v>
      </c>
      <c r="I24" s="63">
        <f t="shared" si="10"/>
        <v>0</v>
      </c>
      <c r="J24" s="71">
        <f t="shared" si="3"/>
        <v>0</v>
      </c>
      <c r="K24" s="59">
        <f t="shared" si="4"/>
        <v>0</v>
      </c>
      <c r="L24" s="63">
        <f>L80</f>
        <v>0</v>
      </c>
      <c r="M24" s="63">
        <f>M80</f>
        <v>0</v>
      </c>
      <c r="N24" s="61">
        <f t="shared" si="5"/>
        <v>0</v>
      </c>
      <c r="O24" s="54">
        <f>PSUYr1!D24+PSUYr2!D24+PSUYr3!D24+PSUYr4!D24+PSUYr5!D24</f>
        <v>0</v>
      </c>
      <c r="P24" s="55">
        <f>PSUYr1!J24+PSUYr2!J24+PSUYr3!J24+PSUYr4!J24+PSUYr5!J24</f>
        <v>0</v>
      </c>
      <c r="Q24" s="60">
        <f>PSUYr1!K24+PSUYr2!K24+PSUYr3!K24+PSUYr4!K24+PSUYr5!K24</f>
        <v>0</v>
      </c>
      <c r="U24" s="200"/>
      <c r="V24" s="200"/>
      <c r="W24" s="200"/>
      <c r="X24" s="200"/>
      <c r="Y24" s="200"/>
      <c r="Z24" s="200"/>
      <c r="AC24" s="440">
        <f>IF(AND(E102&gt;0,Sponsor!$A102=0),1,0)</f>
        <v>0</v>
      </c>
      <c r="AD24" s="440">
        <f>IF(AND(F102&gt;0,Sponsor!$A102=0),1,0)</f>
        <v>0</v>
      </c>
      <c r="AE24" s="440">
        <f>IF(AND(G102&gt;0,Sponsor!$A102=0),1,0)</f>
        <v>0</v>
      </c>
      <c r="AF24" s="440">
        <f>IF(AND(H102&gt;0,Sponsor!$A102=0),1,0)</f>
        <v>0</v>
      </c>
      <c r="AG24" s="440">
        <f>IF(AND(I102&gt;0,Sponsor!$A102=0),1,0)</f>
        <v>0</v>
      </c>
      <c r="AH24" s="440">
        <f t="shared" si="7"/>
        <v>0</v>
      </c>
      <c r="AJ24" s="440">
        <f>Sponsor!AA24</f>
        <v>0</v>
      </c>
    </row>
    <row r="25" spans="1:36" ht="13.15" customHeight="1">
      <c r="A25" s="396" t="str">
        <f>IF(PSUYr1!A25&lt;&gt;"",PSUYr1!A25,"")</f>
        <v>65YP10</v>
      </c>
      <c r="B25" s="396" t="str">
        <f>IF(PSUYr1!B25&lt;&gt;"",PSUYr1!B25,"")</f>
        <v/>
      </c>
      <c r="C25" s="32" t="str">
        <f>Sponsor!C25</f>
        <v>Fringe Benefits - Partial/Summer</v>
      </c>
      <c r="D25" s="61">
        <f>Sponsor!E25</f>
        <v>0</v>
      </c>
      <c r="E25" s="63">
        <f t="shared" si="10"/>
        <v>0</v>
      </c>
      <c r="F25" s="63">
        <f t="shared" si="10"/>
        <v>0</v>
      </c>
      <c r="G25" s="63">
        <f t="shared" si="10"/>
        <v>0</v>
      </c>
      <c r="H25" s="63">
        <f t="shared" si="10"/>
        <v>0</v>
      </c>
      <c r="I25" s="63">
        <f t="shared" si="10"/>
        <v>0</v>
      </c>
      <c r="J25" s="71">
        <f t="shared" si="3"/>
        <v>0</v>
      </c>
      <c r="K25" s="59">
        <f t="shared" si="4"/>
        <v>0</v>
      </c>
      <c r="L25" s="63">
        <f>L81</f>
        <v>0</v>
      </c>
      <c r="M25" s="63">
        <f>M81</f>
        <v>0</v>
      </c>
      <c r="N25" s="61">
        <f t="shared" si="5"/>
        <v>0</v>
      </c>
      <c r="O25" s="54">
        <f>PSUYr1!D25+PSUYr2!D25+PSUYr3!D25+PSUYr4!D25+PSUYr5!D25</f>
        <v>0</v>
      </c>
      <c r="P25" s="55">
        <f>PSUYr1!J25+PSUYr2!J25+PSUYr3!J25+PSUYr4!J25+PSUYr5!J25</f>
        <v>0</v>
      </c>
      <c r="Q25" s="60">
        <f>PSUYr1!K25+PSUYr2!K25+PSUYr3!K25+PSUYr4!K25+PSUYr5!K25</f>
        <v>0</v>
      </c>
      <c r="U25" s="200">
        <f>SUMIF(A8:A11,U7,I8:I11)</f>
        <v>0</v>
      </c>
      <c r="V25" s="200">
        <f>SUMIF(A8:A11,V7,I8:I11)</f>
        <v>0</v>
      </c>
      <c r="W25" s="200">
        <f>SUMIF(A8:A11,W7,I8:I11)</f>
        <v>0</v>
      </c>
      <c r="X25" s="200">
        <f>SUMIF(A8:A11,X7,I8:I11)</f>
        <v>0</v>
      </c>
      <c r="Y25" s="200">
        <f>SUMIF(A8:A11,Y7,I8:I11)</f>
        <v>0</v>
      </c>
      <c r="Z25" s="200">
        <f>SUMIF(A8:A11,Z7,I8:I11)</f>
        <v>0</v>
      </c>
      <c r="AC25" s="440">
        <f>IF(AND(E103&gt;0,Sponsor!$A103=0),1,0)</f>
        <v>0</v>
      </c>
      <c r="AD25" s="440">
        <f>IF(AND(F103&gt;0,Sponsor!$A103=0),1,0)</f>
        <v>0</v>
      </c>
      <c r="AE25" s="440">
        <f>IF(AND(G103&gt;0,Sponsor!$A103=0),1,0)</f>
        <v>0</v>
      </c>
      <c r="AF25" s="440">
        <f>IF(AND(H103&gt;0,Sponsor!$A103=0),1,0)</f>
        <v>0</v>
      </c>
      <c r="AG25" s="440">
        <f>IF(AND(I103&gt;0,Sponsor!$A103=0),1,0)</f>
        <v>0</v>
      </c>
      <c r="AH25" s="440">
        <f t="shared" si="7"/>
        <v>0</v>
      </c>
      <c r="AJ25" s="440">
        <f>Sponsor!AA25</f>
        <v>0</v>
      </c>
    </row>
    <row r="26" spans="1:36" ht="13.15" customHeight="1">
      <c r="A26" s="310" t="str">
        <f>IF(PSUYr1!A26&lt;&gt;"",PSUYr1!A26,"")</f>
        <v/>
      </c>
      <c r="B26" s="790" t="s">
        <v>49</v>
      </c>
      <c r="C26" s="760"/>
      <c r="D26" s="64">
        <f>Sponsor!E26</f>
        <v>0</v>
      </c>
      <c r="E26" s="65">
        <f>SUM(E23:E25)</f>
        <v>0</v>
      </c>
      <c r="F26" s="65">
        <f>SUM(F23:F25)</f>
        <v>0</v>
      </c>
      <c r="G26" s="65">
        <f>SUM(G23:G25)</f>
        <v>0</v>
      </c>
      <c r="H26" s="65">
        <f>SUM(H23:H25)</f>
        <v>0</v>
      </c>
      <c r="I26" s="65">
        <f>SUM(I23:I25)</f>
        <v>0</v>
      </c>
      <c r="J26" s="185">
        <f t="shared" si="3"/>
        <v>0</v>
      </c>
      <c r="K26" s="59">
        <f t="shared" si="4"/>
        <v>0</v>
      </c>
      <c r="L26" s="65">
        <f>SUM(L23:L25)</f>
        <v>0</v>
      </c>
      <c r="M26" s="65">
        <f>SUM(M23:M25)</f>
        <v>0</v>
      </c>
      <c r="N26" s="64">
        <f t="shared" si="5"/>
        <v>0</v>
      </c>
      <c r="O26" s="54">
        <f>PSUYr1!D26+PSUYr2!D26+PSUYr3!D26+PSUYr4!D26+PSUYr5!D26</f>
        <v>0</v>
      </c>
      <c r="P26" s="55">
        <f>PSUYr1!J26+PSUYr2!J26+PSUYr3!J26+PSUYr4!J26+PSUYr5!J26</f>
        <v>0</v>
      </c>
      <c r="Q26" s="91">
        <f>PSUYr1!K26+PSUYr2!K26+PSUYr3!K26+PSUYr4!K26+PSUYr5!K26</f>
        <v>0</v>
      </c>
      <c r="U26" s="200">
        <f>SUMIF(A93:A108,U7,I93:I108)</f>
        <v>0</v>
      </c>
      <c r="V26" s="200">
        <f>SUMIF(A93:A108,V7,I93:I108)</f>
        <v>0</v>
      </c>
      <c r="W26" s="200">
        <f>SUMIF(A93:A108,W7,I93:I108)</f>
        <v>0</v>
      </c>
      <c r="X26" s="200">
        <f>SUMIF(A93:A108,X7,I93:I108)</f>
        <v>0</v>
      </c>
      <c r="Y26" s="200">
        <f>SUMIF(A93:A108,Y7,I93:I108)</f>
        <v>0</v>
      </c>
      <c r="Z26" s="200">
        <f>SUMIF(A93:A108,Z7,I93:I108)</f>
        <v>0</v>
      </c>
      <c r="AC26" s="440">
        <f>IF(AND(E104&gt;0,Sponsor!$A104=0),1,0)</f>
        <v>0</v>
      </c>
      <c r="AD26" s="440">
        <f>IF(AND(F104&gt;0,Sponsor!$A104=0),1,0)</f>
        <v>0</v>
      </c>
      <c r="AE26" s="440">
        <f>IF(AND(G104&gt;0,Sponsor!$A104=0),1,0)</f>
        <v>0</v>
      </c>
      <c r="AF26" s="440">
        <f>IF(AND(H104&gt;0,Sponsor!$A104=0),1,0)</f>
        <v>0</v>
      </c>
      <c r="AG26" s="440">
        <f>IF(AND(I104&gt;0,Sponsor!$A104=0),1,0)</f>
        <v>0</v>
      </c>
      <c r="AH26" s="440">
        <f t="shared" si="7"/>
        <v>0</v>
      </c>
      <c r="AJ26" s="440">
        <f>Sponsor!AA26</f>
        <v>0</v>
      </c>
    </row>
    <row r="27" spans="1:36" ht="13.15" customHeight="1">
      <c r="A27" s="310" t="str">
        <f>IF(PSUYr1!A27&lt;&gt;"",PSUYr1!A27,"")</f>
        <v/>
      </c>
      <c r="B27" s="155" t="str">
        <f>IF(PSUYr1!B27="","",PSUYr1!B27)</f>
        <v>CAPITAL EQUIPMENT OR CONSTRUCTION - descriptions and account codes must be entered in Sponsor tab</v>
      </c>
      <c r="C27" s="102"/>
      <c r="D27" s="102"/>
      <c r="E27" s="102"/>
      <c r="F27" s="102"/>
      <c r="G27" s="102"/>
      <c r="H27" s="102"/>
      <c r="I27" s="102"/>
      <c r="J27" s="102"/>
      <c r="K27" s="102"/>
      <c r="L27" s="102"/>
      <c r="M27" s="102"/>
      <c r="N27" s="103"/>
      <c r="O27" s="1031"/>
      <c r="P27" s="824"/>
      <c r="Q27" s="797"/>
      <c r="U27" s="200">
        <f t="shared" ref="U27:Z27" si="11">SUM(U25:U26)</f>
        <v>0</v>
      </c>
      <c r="V27" s="200">
        <f t="shared" si="11"/>
        <v>0</v>
      </c>
      <c r="W27" s="200">
        <f t="shared" si="11"/>
        <v>0</v>
      </c>
      <c r="X27" s="200">
        <f t="shared" si="11"/>
        <v>0</v>
      </c>
      <c r="Y27" s="200">
        <f t="shared" si="11"/>
        <v>0</v>
      </c>
      <c r="Z27" s="200">
        <f t="shared" si="11"/>
        <v>0</v>
      </c>
      <c r="AA27" s="200">
        <f>SUM(V27:Z27)</f>
        <v>0</v>
      </c>
      <c r="AC27" s="440">
        <f>IF(AND(E105&gt;0,Sponsor!$A105=0),1,0)</f>
        <v>0</v>
      </c>
      <c r="AD27" s="440">
        <f>IF(AND(F105&gt;0,Sponsor!$A105=0),1,0)</f>
        <v>0</v>
      </c>
      <c r="AE27" s="440">
        <f>IF(AND(G105&gt;0,Sponsor!$A105=0),1,0)</f>
        <v>0</v>
      </c>
      <c r="AF27" s="440">
        <f>IF(AND(H105&gt;0,Sponsor!$A105=0),1,0)</f>
        <v>0</v>
      </c>
      <c r="AG27" s="440">
        <f>IF(AND(I105&gt;0,Sponsor!$A105=0),1,0)</f>
        <v>0</v>
      </c>
      <c r="AH27" s="440">
        <f t="shared" si="7"/>
        <v>0</v>
      </c>
      <c r="AJ27" s="440">
        <f>Sponsor!AA27</f>
        <v>0</v>
      </c>
    </row>
    <row r="28" spans="1:36" ht="13.15" customHeight="1">
      <c r="A28" s="396">
        <f>IF(PSUYr1!A28&lt;&gt;"",PSUYr1!A28,"")</f>
        <v>740000</v>
      </c>
      <c r="B28" s="396" t="str">
        <f>IF(PSUYr1!B28&lt;&gt;"",PSUYr1!B28,"")</f>
        <v/>
      </c>
      <c r="C28" s="46" t="str">
        <f>PSUYr1!C28</f>
        <v/>
      </c>
      <c r="D28" s="356">
        <f>Sponsor!E28</f>
        <v>0</v>
      </c>
      <c r="E28" s="202"/>
      <c r="F28" s="51"/>
      <c r="G28" s="51"/>
      <c r="H28" s="51"/>
      <c r="I28" s="51"/>
      <c r="J28" s="387">
        <f>SUM(E28:I28)</f>
        <v>0</v>
      </c>
      <c r="K28" s="59">
        <f>D28+J28</f>
        <v>0</v>
      </c>
      <c r="L28" s="67"/>
      <c r="M28" s="67"/>
      <c r="N28" s="69">
        <f>SUM(K28:M28)</f>
        <v>0</v>
      </c>
      <c r="O28" s="54">
        <f>PSUYr1!D28+PSUYr2!D28+PSUYr3!D28+PSUYr4!D28+PSUYr5!D28</f>
        <v>0</v>
      </c>
      <c r="P28" s="55">
        <f>PSUYr1!J28+PSUYr2!J28+PSUYr3!J28+PSUYr4!J28+PSUYr5!J28</f>
        <v>0</v>
      </c>
      <c r="Q28" s="56">
        <f>PSUYr1!K28+PSUYr2!K28+PSUYr3!K28+PSUYr4!K28+PSUYr5!K28</f>
        <v>0</v>
      </c>
      <c r="AC28" s="440">
        <f>IF(AND(E106&gt;0,Sponsor!$A106=0),1,0)</f>
        <v>0</v>
      </c>
      <c r="AD28" s="440">
        <f>IF(AND(F106&gt;0,Sponsor!$A106=0),1,0)</f>
        <v>0</v>
      </c>
      <c r="AE28" s="440">
        <f>IF(AND(G106&gt;0,Sponsor!$A106=0),1,0)</f>
        <v>0</v>
      </c>
      <c r="AF28" s="440">
        <f>IF(AND(H106&gt;0,Sponsor!$A106=0),1,0)</f>
        <v>0</v>
      </c>
      <c r="AG28" s="440">
        <f>IF(AND(I106&gt;0,Sponsor!$A106=0),1,0)</f>
        <v>0</v>
      </c>
      <c r="AH28" s="440">
        <f t="shared" si="7"/>
        <v>0</v>
      </c>
      <c r="AJ28" s="440">
        <f>Sponsor!AA28</f>
        <v>0</v>
      </c>
    </row>
    <row r="29" spans="1:36" ht="13.15" customHeight="1">
      <c r="A29" s="396">
        <f>IF(PSUYr1!A29&lt;&gt;"",PSUYr1!A29,"")</f>
        <v>740000</v>
      </c>
      <c r="B29" s="396" t="str">
        <f>IF(PSUYr1!B29&lt;&gt;"",PSUYr1!B29,"")</f>
        <v/>
      </c>
      <c r="C29" s="46" t="str">
        <f>PSUYr1!C29</f>
        <v/>
      </c>
      <c r="D29" s="357">
        <f>Sponsor!E29</f>
        <v>0</v>
      </c>
      <c r="E29" s="203"/>
      <c r="F29" s="57"/>
      <c r="G29" s="57"/>
      <c r="H29" s="57"/>
      <c r="I29" s="57"/>
      <c r="J29" s="84">
        <f>SUM(E29:I29)</f>
        <v>0</v>
      </c>
      <c r="K29" s="59">
        <f>D29+J29</f>
        <v>0</v>
      </c>
      <c r="L29" s="70"/>
      <c r="M29" s="67"/>
      <c r="N29" s="61">
        <f>SUM(K29:M29)</f>
        <v>0</v>
      </c>
      <c r="O29" s="54">
        <f>PSUYr1!D29+PSUYr2!D29+PSUYr3!D29+PSUYr4!D29+PSUYr5!D29</f>
        <v>0</v>
      </c>
      <c r="P29" s="55">
        <f>PSUYr1!J29+PSUYr2!J29+PSUYr3!J29+PSUYr4!J29+PSUYr5!J29</f>
        <v>0</v>
      </c>
      <c r="Q29" s="60">
        <f>PSUYr1!K29+PSUYr2!K29+PSUYr3!K29+PSUYr4!K29+PSUYr5!K29</f>
        <v>0</v>
      </c>
      <c r="AC29" s="440">
        <f>IF(AND(E107&gt;0,Sponsor!$A107=0),1,0)</f>
        <v>0</v>
      </c>
      <c r="AD29" s="440">
        <f>IF(AND(F107&gt;0,Sponsor!$A107=0),1,0)</f>
        <v>0</v>
      </c>
      <c r="AE29" s="440">
        <f>IF(AND(G107&gt;0,Sponsor!$A107=0),1,0)</f>
        <v>0</v>
      </c>
      <c r="AF29" s="440">
        <f>IF(AND(H107&gt;0,Sponsor!$A107=0),1,0)</f>
        <v>0</v>
      </c>
      <c r="AG29" s="440">
        <f>IF(AND(I107&gt;0,Sponsor!$A107=0),1,0)</f>
        <v>0</v>
      </c>
      <c r="AH29" s="440">
        <f t="shared" si="7"/>
        <v>0</v>
      </c>
      <c r="AJ29" s="440">
        <f>Sponsor!AA29</f>
        <v>0</v>
      </c>
    </row>
    <row r="30" spans="1:36" ht="13.15" customHeight="1">
      <c r="A30" s="443" t="s">
        <v>211</v>
      </c>
      <c r="B30" s="789" t="s">
        <v>200</v>
      </c>
      <c r="C30" s="786"/>
      <c r="D30" s="61">
        <f>Sponsor!E30</f>
        <v>0</v>
      </c>
      <c r="E30" s="62">
        <f>E116</f>
        <v>0</v>
      </c>
      <c r="F30" s="63">
        <f>F116</f>
        <v>0</v>
      </c>
      <c r="G30" s="63">
        <f>G116</f>
        <v>0</v>
      </c>
      <c r="H30" s="63">
        <f>H116</f>
        <v>0</v>
      </c>
      <c r="I30" s="63">
        <f>I116</f>
        <v>0</v>
      </c>
      <c r="J30" s="71">
        <f>SUM(E30:I30)</f>
        <v>0</v>
      </c>
      <c r="K30" s="59">
        <f>D30+J30</f>
        <v>0</v>
      </c>
      <c r="L30" s="63">
        <f>L116</f>
        <v>0</v>
      </c>
      <c r="M30" s="63">
        <f>M116</f>
        <v>0</v>
      </c>
      <c r="N30" s="61">
        <f>SUM(K30:M30)</f>
        <v>0</v>
      </c>
      <c r="O30" s="54">
        <f>PSUYr1!D30+PSUYr2!D30+PSUYr3!D30+PSUYr4!D30+PSUYr5!D30</f>
        <v>0</v>
      </c>
      <c r="P30" s="55">
        <f>PSUYr1!J30+PSUYr2!J30+PSUYr3!J30+PSUYr4!J30+PSUYr5!J30</f>
        <v>0</v>
      </c>
      <c r="Q30" s="60">
        <f>PSUYr1!K30+PSUYr2!K30+PSUYr3!K30+PSUYr4!K30+PSUYr5!K30</f>
        <v>0</v>
      </c>
      <c r="AC30" s="440">
        <f>IF(AND(E108&gt;0,Sponsor!$A108=0),1,0)</f>
        <v>0</v>
      </c>
      <c r="AD30" s="440">
        <f>IF(AND(F108&gt;0,Sponsor!$A108=0),1,0)</f>
        <v>0</v>
      </c>
      <c r="AE30" s="440">
        <f>IF(AND(G108&gt;0,Sponsor!$A108=0),1,0)</f>
        <v>0</v>
      </c>
      <c r="AF30" s="440">
        <f>IF(AND(H108&gt;0,Sponsor!$A108=0),1,0)</f>
        <v>0</v>
      </c>
      <c r="AG30" s="440">
        <f>IF(AND(I108&gt;0,Sponsor!$A108=0),1,0)</f>
        <v>0</v>
      </c>
      <c r="AH30" s="440">
        <f t="shared" si="7"/>
        <v>0</v>
      </c>
      <c r="AJ30" s="440">
        <f>Sponsor!AA30</f>
        <v>0</v>
      </c>
    </row>
    <row r="31" spans="1:36" ht="13.15" customHeight="1">
      <c r="A31" s="310" t="str">
        <f>IF(PSUYr1!A31&lt;&gt;"",PSUYr1!A31,"")</f>
        <v/>
      </c>
      <c r="B31" s="761" t="s">
        <v>201</v>
      </c>
      <c r="C31" s="762"/>
      <c r="D31" s="64">
        <f>Sponsor!E31</f>
        <v>0</v>
      </c>
      <c r="E31" s="65">
        <f>SUM(E28:E30)</f>
        <v>0</v>
      </c>
      <c r="F31" s="65">
        <f>SUM(F28:F30)</f>
        <v>0</v>
      </c>
      <c r="G31" s="65">
        <f>SUM(G28:G30)</f>
        <v>0</v>
      </c>
      <c r="H31" s="65">
        <f>SUM(H28:H30)</f>
        <v>0</v>
      </c>
      <c r="I31" s="65">
        <f>SUM(I28:I30)</f>
        <v>0</v>
      </c>
      <c r="J31" s="185">
        <f>SUM(E31:I31)</f>
        <v>0</v>
      </c>
      <c r="K31" s="59">
        <f>D31+J31</f>
        <v>0</v>
      </c>
      <c r="L31" s="65">
        <f>SUM(L28:L30)</f>
        <v>0</v>
      </c>
      <c r="M31" s="65">
        <f>SUM(M28:M30)</f>
        <v>0</v>
      </c>
      <c r="N31" s="64">
        <f>SUM(K31:M31)</f>
        <v>0</v>
      </c>
      <c r="O31" s="54">
        <f>PSUYr1!D31+PSUYr2!D31+PSUYr3!D31+PSUYr4!D31+PSUYr5!D31</f>
        <v>0</v>
      </c>
      <c r="P31" s="55">
        <f>PSUYr1!J31+PSUYr2!J31+PSUYr3!J31+PSUYr4!J31+PSUYr5!J31</f>
        <v>0</v>
      </c>
      <c r="Q31" s="91">
        <f>PSUYr1!K31+PSUYr2!K31+PSUYr3!K31+PSUYr4!K31+PSUYr5!K31</f>
        <v>0</v>
      </c>
      <c r="AC31" s="440">
        <f t="shared" ref="AC31:AH31" si="12">SUM(AC8:AC30)</f>
        <v>0</v>
      </c>
      <c r="AD31" s="440">
        <f t="shared" si="12"/>
        <v>0</v>
      </c>
      <c r="AE31" s="440">
        <f t="shared" si="12"/>
        <v>0</v>
      </c>
      <c r="AF31" s="440">
        <f t="shared" si="12"/>
        <v>0</v>
      </c>
      <c r="AG31" s="440">
        <f t="shared" si="12"/>
        <v>0</v>
      </c>
      <c r="AH31" s="440">
        <f t="shared" si="12"/>
        <v>0</v>
      </c>
      <c r="AI31" s="3" t="s">
        <v>259</v>
      </c>
      <c r="AJ31" s="440">
        <f>Sponsor!AA31</f>
        <v>0</v>
      </c>
    </row>
    <row r="32" spans="1:36" ht="13.15" customHeight="1">
      <c r="A32" s="310" t="str">
        <f>IF(PSUYr1!A32&lt;&gt;"",PSUYr1!A32,"")</f>
        <v/>
      </c>
      <c r="B32" s="49" t="str">
        <f>IF(PSUYr1!B32="","",PSUYr1!B32)</f>
        <v>TRAVEL - account codes must be entered in Sponsor tab</v>
      </c>
      <c r="C32" s="102"/>
      <c r="D32" s="102"/>
      <c r="E32" s="102"/>
      <c r="F32" s="102"/>
      <c r="G32" s="102"/>
      <c r="H32" s="102"/>
      <c r="I32" s="102"/>
      <c r="J32" s="102"/>
      <c r="K32" s="102"/>
      <c r="L32" s="102"/>
      <c r="M32" s="102"/>
      <c r="N32" s="103"/>
      <c r="O32" s="1031"/>
      <c r="P32" s="824"/>
      <c r="Q32" s="797"/>
      <c r="AC32" s="440">
        <f t="shared" ref="AC32:AH32" si="13">SUM(AC14:AC30)</f>
        <v>0</v>
      </c>
      <c r="AD32" s="440">
        <f t="shared" si="13"/>
        <v>0</v>
      </c>
      <c r="AE32" s="440">
        <f t="shared" si="13"/>
        <v>0</v>
      </c>
      <c r="AF32" s="440">
        <f t="shared" si="13"/>
        <v>0</v>
      </c>
      <c r="AG32" s="440">
        <f t="shared" si="13"/>
        <v>0</v>
      </c>
      <c r="AH32" s="440">
        <f t="shared" si="13"/>
        <v>0</v>
      </c>
      <c r="AI32" s="3" t="s">
        <v>271</v>
      </c>
      <c r="AJ32" s="440">
        <f>Sponsor!AA32</f>
        <v>0</v>
      </c>
    </row>
    <row r="33" spans="1:36" ht="13.15" customHeight="1">
      <c r="A33" s="396" t="str">
        <f>IF(PSUYr1!A33&lt;&gt;"",PSUYr1!A33,"")</f>
        <v>710DXX</v>
      </c>
      <c r="B33" s="396" t="str">
        <f>IF(PSUYr1!B33&lt;&gt;"",PSUYr1!B33,"")</f>
        <v/>
      </c>
      <c r="C33" s="37" t="s">
        <v>37</v>
      </c>
      <c r="D33" s="354">
        <f>Sponsor!E33</f>
        <v>0</v>
      </c>
      <c r="E33" s="57"/>
      <c r="F33" s="57"/>
      <c r="G33" s="57"/>
      <c r="H33" s="57"/>
      <c r="I33" s="57"/>
      <c r="J33" s="86">
        <f>SUM(E33:I33)</f>
        <v>0</v>
      </c>
      <c r="K33" s="59">
        <f>D33+J33</f>
        <v>0</v>
      </c>
      <c r="L33" s="57"/>
      <c r="M33" s="57"/>
      <c r="N33" s="53">
        <f>SUM(K33:M33)</f>
        <v>0</v>
      </c>
      <c r="O33" s="54">
        <f>PSUYr1!D33+PSUYr2!D33+PSUYr3!D33+PSUYr4!D33+PSUYr5!D33</f>
        <v>0</v>
      </c>
      <c r="P33" s="55">
        <f>PSUYr1!J33+PSUYr2!J33+PSUYr3!J33+PSUYr4!J33+PSUYr5!J33</f>
        <v>0</v>
      </c>
      <c r="Q33" s="56">
        <f>PSUYr1!K33+PSUYr2!K33+PSUYr3!K33+PSUYr4!K33+PSUYr5!K33</f>
        <v>0</v>
      </c>
      <c r="AC33" s="440"/>
      <c r="AD33" s="440"/>
      <c r="AE33" s="440"/>
      <c r="AF33" s="440"/>
      <c r="AG33" s="440"/>
      <c r="AH33" s="440"/>
      <c r="AJ33" s="440"/>
    </row>
    <row r="34" spans="1:36" ht="13.15" customHeight="1">
      <c r="A34" s="396" t="str">
        <f>IF(PSUYr1!A34&lt;&gt;"",PSUYr1!A34,"")</f>
        <v>710DXX</v>
      </c>
      <c r="B34" s="396" t="str">
        <f>IF(PSUYr1!B34&lt;&gt;"",PSUYr1!B34,"")</f>
        <v/>
      </c>
      <c r="C34" s="38" t="s">
        <v>38</v>
      </c>
      <c r="D34" s="355">
        <f>Sponsor!E43</f>
        <v>0</v>
      </c>
      <c r="E34" s="57"/>
      <c r="F34" s="57"/>
      <c r="G34" s="57"/>
      <c r="H34" s="57"/>
      <c r="I34" s="57"/>
      <c r="J34" s="71">
        <f>SUM(E34:I34)</f>
        <v>0</v>
      </c>
      <c r="K34" s="59">
        <f>D34+J34</f>
        <v>0</v>
      </c>
      <c r="L34" s="57"/>
      <c r="M34" s="57"/>
      <c r="N34" s="59">
        <f>SUM(K34:M34)</f>
        <v>0</v>
      </c>
      <c r="O34" s="54">
        <f>PSUYr1!D34+PSUYr2!D34+PSUYr3!D34+PSUYr4!D34+PSUYr5!D34</f>
        <v>0</v>
      </c>
      <c r="P34" s="55">
        <f>PSUYr1!J34+PSUYr2!J34+PSUYr3!J34+PSUYr4!J34+PSUYr5!J34</f>
        <v>0</v>
      </c>
      <c r="Q34" s="60">
        <f>PSUYr1!K34+PSUYr2!K34+PSUYr3!K34+PSUYr4!K34+PSUYr5!K34</f>
        <v>0</v>
      </c>
      <c r="AC34" s="440">
        <f>IF(AND(E28&gt;0,Sponsor!$A28=0),1,0)</f>
        <v>0</v>
      </c>
      <c r="AD34" s="440">
        <f>IF(AND(F28&gt;0,Sponsor!$A28=0),1,0)</f>
        <v>0</v>
      </c>
      <c r="AE34" s="440">
        <f>IF(AND(G28&gt;0,Sponsor!$A28=0),1,0)</f>
        <v>0</v>
      </c>
      <c r="AF34" s="440">
        <f>IF(AND(H28&gt;0,Sponsor!$A28=0),1,0)</f>
        <v>0</v>
      </c>
      <c r="AG34" s="440">
        <f>IF(AND(I28&gt;0,Sponsor!$A28=0),1,0)</f>
        <v>0</v>
      </c>
      <c r="AH34" s="440">
        <f>SUM(AC34:AG34)</f>
        <v>0</v>
      </c>
      <c r="AI34" s="3" t="s">
        <v>268</v>
      </c>
      <c r="AJ34" s="440">
        <f>Sponsor!AA34</f>
        <v>0</v>
      </c>
    </row>
    <row r="35" spans="1:36" ht="13.15" customHeight="1">
      <c r="A35" s="396" t="str">
        <f>IF(PSUYr1!A35&lt;&gt;"",PSUYr1!A35,"")</f>
        <v>710FXX</v>
      </c>
      <c r="B35" s="396" t="str">
        <f>IF(PSUYr1!B35&lt;&gt;"",PSUYr1!B35,"")</f>
        <v/>
      </c>
      <c r="C35" s="38" t="s">
        <v>39</v>
      </c>
      <c r="D35" s="355">
        <f>Sponsor!E35</f>
        <v>0</v>
      </c>
      <c r="E35" s="57"/>
      <c r="F35" s="57"/>
      <c r="G35" s="57"/>
      <c r="H35" s="57"/>
      <c r="I35" s="57"/>
      <c r="J35" s="71">
        <f>SUM(E35:I35)</f>
        <v>0</v>
      </c>
      <c r="K35" s="59">
        <f>D35+J35</f>
        <v>0</v>
      </c>
      <c r="L35" s="57"/>
      <c r="M35" s="57"/>
      <c r="N35" s="59">
        <f>SUM(K35:M35)</f>
        <v>0</v>
      </c>
      <c r="O35" s="54">
        <f>PSUYr1!D35+PSUYr2!D35+PSUYr3!D35+PSUYr4!D35+PSUYr5!D35</f>
        <v>0</v>
      </c>
      <c r="P35" s="55">
        <f>PSUYr1!J35+PSUYr2!J35+PSUYr3!J35+PSUYr4!J35+PSUYr5!J35</f>
        <v>0</v>
      </c>
      <c r="Q35" s="60">
        <f>PSUYr1!K35+PSUYr2!K35+PSUYr3!K35+PSUYr4!K35+PSUYr5!K35</f>
        <v>0</v>
      </c>
      <c r="AC35" s="440">
        <f>IF(AND(E29&gt;0,Sponsor!$A29=0),1,0)</f>
        <v>0</v>
      </c>
      <c r="AD35" s="440">
        <f>IF(AND(F29&gt;0,Sponsor!$A29=0),1,0)</f>
        <v>0</v>
      </c>
      <c r="AE35" s="440">
        <f>IF(AND(G29&gt;0,Sponsor!$A29=0),1,0)</f>
        <v>0</v>
      </c>
      <c r="AF35" s="440">
        <f>IF(AND(H29&gt;0,Sponsor!$A29=0),1,0)</f>
        <v>0</v>
      </c>
      <c r="AG35" s="440">
        <f>IF(AND(I29&gt;0,Sponsor!$A29=0),1,0)</f>
        <v>0</v>
      </c>
      <c r="AH35" s="440">
        <f>SUM(AC35:AG35)</f>
        <v>0</v>
      </c>
      <c r="AJ35" s="440">
        <f>Sponsor!AA35</f>
        <v>0</v>
      </c>
    </row>
    <row r="36" spans="1:36" ht="13.15" customHeight="1">
      <c r="A36" s="310" t="str">
        <f>IF(PSUYr1!A36&lt;&gt;"",PSUYr1!A36,"")</f>
        <v/>
      </c>
      <c r="B36" s="761" t="s">
        <v>52</v>
      </c>
      <c r="C36" s="762"/>
      <c r="D36" s="72">
        <f>Sponsor!E36</f>
        <v>0</v>
      </c>
      <c r="E36" s="73">
        <f>SUM(E33:E35)</f>
        <v>0</v>
      </c>
      <c r="F36" s="73">
        <f>SUM(F33:F35)</f>
        <v>0</v>
      </c>
      <c r="G36" s="73">
        <f>SUM(G33:G35)</f>
        <v>0</v>
      </c>
      <c r="H36" s="73">
        <f>SUM(H33:H35)</f>
        <v>0</v>
      </c>
      <c r="I36" s="73">
        <f>SUM(I33:I35)</f>
        <v>0</v>
      </c>
      <c r="J36" s="185">
        <f>SUM(E36:I36)</f>
        <v>0</v>
      </c>
      <c r="K36" s="59">
        <f>D36+J36</f>
        <v>0</v>
      </c>
      <c r="L36" s="73">
        <f>SUM(L33:L35)</f>
        <v>0</v>
      </c>
      <c r="M36" s="73">
        <f>SUM(M33:M35)</f>
        <v>0</v>
      </c>
      <c r="N36" s="72">
        <f>SUM(K36:M36)</f>
        <v>0</v>
      </c>
      <c r="O36" s="54">
        <f>PSUYr1!D36+PSUYr2!D36+PSUYr3!D36+PSUYr4!D36+PSUYr5!D36</f>
        <v>0</v>
      </c>
      <c r="P36" s="55">
        <f>PSUYr1!J36+PSUYr2!J36+PSUYr3!J36+PSUYr4!J36+PSUYr5!J36</f>
        <v>0</v>
      </c>
      <c r="Q36" s="91">
        <f>PSUYr1!K36+PSUYr2!K36+PSUYr3!K36+PSUYr4!K36+PSUYr5!K36</f>
        <v>0</v>
      </c>
      <c r="AC36" s="440">
        <f>SUM(AC34:AC35)</f>
        <v>0</v>
      </c>
      <c r="AD36" s="440">
        <f>SUM(AD34:AD35)</f>
        <v>0</v>
      </c>
      <c r="AE36" s="440">
        <f>SUM(AE34:AE35)</f>
        <v>0</v>
      </c>
      <c r="AF36" s="440">
        <f>SUM(AF34:AF35)</f>
        <v>0</v>
      </c>
      <c r="AG36" s="440">
        <f>SUM(AG34:AG35)</f>
        <v>0</v>
      </c>
      <c r="AH36" s="440">
        <f>SUM(AC36:AG36)</f>
        <v>0</v>
      </c>
      <c r="AI36" s="3" t="s">
        <v>267</v>
      </c>
      <c r="AJ36" s="440">
        <f>Sponsor!AA36</f>
        <v>0</v>
      </c>
    </row>
    <row r="37" spans="1:36" ht="13.15" customHeight="1">
      <c r="A37" s="310" t="str">
        <f>IF(PSUYr1!A37&lt;&gt;"",PSUYr1!A37,"")</f>
        <v/>
      </c>
      <c r="B37" s="49" t="str">
        <f>IF(PSUYr1!B37="","",PSUYr1!B37)</f>
        <v>PARTICIPANT SUPPORT COSTS - account codes must be entered in Sponsor tab</v>
      </c>
      <c r="C37" s="102"/>
      <c r="D37" s="102"/>
      <c r="E37" s="102"/>
      <c r="F37" s="102"/>
      <c r="G37" s="102"/>
      <c r="H37" s="102"/>
      <c r="I37" s="102"/>
      <c r="J37" s="102"/>
      <c r="K37" s="102"/>
      <c r="L37" s="102"/>
      <c r="M37" s="102"/>
      <c r="N37" s="103"/>
      <c r="O37" s="1031"/>
      <c r="P37" s="824"/>
      <c r="Q37" s="797"/>
      <c r="AC37" s="440">
        <f>IF(AND(E111&gt;0,Sponsor!$A111=0),1,0)</f>
        <v>0</v>
      </c>
      <c r="AD37" s="440">
        <f>IF(AND(F111&gt;0,Sponsor!$A111=0),1,0)</f>
        <v>0</v>
      </c>
      <c r="AE37" s="440">
        <f>IF(AND(G111&gt;0,Sponsor!$A111=0),1,0)</f>
        <v>0</v>
      </c>
      <c r="AF37" s="440">
        <f>IF(AND(H111&gt;0,Sponsor!$A111=0),1,0)</f>
        <v>0</v>
      </c>
      <c r="AG37" s="440">
        <f>IF(AND(I111&gt;0,Sponsor!$A111=0),1,0)</f>
        <v>0</v>
      </c>
      <c r="AH37" s="440">
        <f t="shared" ref="AH37:AH42" si="14">SUM(AC37:AG37)</f>
        <v>0</v>
      </c>
      <c r="AI37" s="3" t="s">
        <v>270</v>
      </c>
      <c r="AJ37" s="440">
        <f>Sponsor!AA37</f>
        <v>0</v>
      </c>
    </row>
    <row r="38" spans="1:36" ht="13.15" customHeight="1">
      <c r="A38" s="396">
        <f>IF(PSUYr1!A38&lt;&gt;"",PSUYr1!A38,"")</f>
        <v>722200</v>
      </c>
      <c r="B38" s="396" t="str">
        <f>IF(PSUYr1!B38&lt;&gt;"",PSUYr1!B38,"")</f>
        <v/>
      </c>
      <c r="C38" s="37" t="s">
        <v>40</v>
      </c>
      <c r="D38" s="354">
        <f>Sponsor!E38</f>
        <v>0</v>
      </c>
      <c r="E38" s="57"/>
      <c r="F38" s="57"/>
      <c r="G38" s="57"/>
      <c r="H38" s="57"/>
      <c r="I38" s="57"/>
      <c r="J38" s="86">
        <f>SUM(E38:I38)</f>
        <v>0</v>
      </c>
      <c r="K38" s="59">
        <f>D38+J38</f>
        <v>0</v>
      </c>
      <c r="L38" s="57"/>
      <c r="M38" s="57"/>
      <c r="N38" s="53">
        <f>SUM(K38:M38)</f>
        <v>0</v>
      </c>
      <c r="O38" s="54">
        <f>PSUYr1!D38+PSUYr2!D38+PSUYr3!D38+PSUYr4!D38+PSUYr5!D38</f>
        <v>0</v>
      </c>
      <c r="P38" s="55">
        <f>PSUYr1!J38+PSUYr2!J38+PSUYr3!J38+PSUYr4!J38+PSUYr5!J38</f>
        <v>0</v>
      </c>
      <c r="Q38" s="56">
        <f>PSUYr1!K38+PSUYr2!K38+PSUYr3!K38+PSUYr4!K38+PSUYr5!K38</f>
        <v>0</v>
      </c>
      <c r="AC38" s="440">
        <f>IF(AND(E112&gt;0,Sponsor!$A112=0),1,0)</f>
        <v>0</v>
      </c>
      <c r="AD38" s="440">
        <f>IF(AND(F112&gt;0,Sponsor!$A112=0),1,0)</f>
        <v>0</v>
      </c>
      <c r="AE38" s="440">
        <f>IF(AND(G112&gt;0,Sponsor!$A112=0),1,0)</f>
        <v>0</v>
      </c>
      <c r="AF38" s="440">
        <f>IF(AND(H112&gt;0,Sponsor!$A112=0),1,0)</f>
        <v>0</v>
      </c>
      <c r="AG38" s="440">
        <f>IF(AND(I112&gt;0,Sponsor!$A112=0),1,0)</f>
        <v>0</v>
      </c>
      <c r="AH38" s="440">
        <f t="shared" si="14"/>
        <v>0</v>
      </c>
      <c r="AJ38" s="440">
        <f>Sponsor!AA38</f>
        <v>0</v>
      </c>
    </row>
    <row r="39" spans="1:36" ht="13.15" customHeight="1">
      <c r="A39" s="396">
        <f>IF(PSUYr1!A39&lt;&gt;"",PSUYr1!A39,"")</f>
        <v>722200</v>
      </c>
      <c r="B39" s="396" t="str">
        <f>IF(PSUYr1!B39&lt;&gt;"",PSUYr1!B39,"")</f>
        <v/>
      </c>
      <c r="C39" s="42" t="str">
        <f>PSUYr1!C39</f>
        <v>Travel (out of state)</v>
      </c>
      <c r="D39" s="355">
        <f>Sponsor!E39</f>
        <v>0</v>
      </c>
      <c r="E39" s="57"/>
      <c r="F39" s="57"/>
      <c r="G39" s="57"/>
      <c r="H39" s="57"/>
      <c r="I39" s="57"/>
      <c r="J39" s="71">
        <f>SUM(E39:I39)</f>
        <v>0</v>
      </c>
      <c r="K39" s="59">
        <f>D39+J39</f>
        <v>0</v>
      </c>
      <c r="L39" s="57"/>
      <c r="M39" s="57"/>
      <c r="N39" s="59">
        <f>SUM(K39:M39)</f>
        <v>0</v>
      </c>
      <c r="O39" s="54">
        <f>PSUYr1!D39+PSUYr2!D39+PSUYr3!D39+PSUYr4!D39+PSUYr5!D39</f>
        <v>0</v>
      </c>
      <c r="P39" s="55">
        <f>PSUYr1!J39+PSUYr2!J39+PSUYr3!J39+PSUYr4!J39+PSUYr5!J39</f>
        <v>0</v>
      </c>
      <c r="Q39" s="60">
        <f>PSUYr1!K39+PSUYr2!K39+PSUYr3!K39+PSUYr4!K39+PSUYr5!K39</f>
        <v>0</v>
      </c>
      <c r="AC39" s="440">
        <f>IF(AND(E113&gt;0,Sponsor!$A113=0),1,0)</f>
        <v>0</v>
      </c>
      <c r="AD39" s="440">
        <f>IF(AND(F113&gt;0,Sponsor!$A113=0),1,0)</f>
        <v>0</v>
      </c>
      <c r="AE39" s="440">
        <f>IF(AND(G113&gt;0,Sponsor!$A113=0),1,0)</f>
        <v>0</v>
      </c>
      <c r="AF39" s="440">
        <f>IF(AND(H113&gt;0,Sponsor!$A113=0),1,0)</f>
        <v>0</v>
      </c>
      <c r="AG39" s="440">
        <f>IF(AND(I113&gt;0,Sponsor!$A113=0),1,0)</f>
        <v>0</v>
      </c>
      <c r="AH39" s="440">
        <f t="shared" si="14"/>
        <v>0</v>
      </c>
      <c r="AJ39" s="440">
        <f>Sponsor!AA39</f>
        <v>0</v>
      </c>
    </row>
    <row r="40" spans="1:36" ht="13.15" customHeight="1">
      <c r="A40" s="396">
        <f>IF(PSUYr1!A40&lt;&gt;"",PSUYr1!A40,"")</f>
        <v>722200</v>
      </c>
      <c r="B40" s="396" t="str">
        <f>IF(PSUYr1!B40&lt;&gt;"",PSUYr1!B40,"")</f>
        <v/>
      </c>
      <c r="C40" s="38" t="s">
        <v>42</v>
      </c>
      <c r="D40" s="355">
        <f>Sponsor!E40</f>
        <v>0</v>
      </c>
      <c r="E40" s="57"/>
      <c r="F40" s="57"/>
      <c r="G40" s="57"/>
      <c r="H40" s="57"/>
      <c r="I40" s="57"/>
      <c r="J40" s="71">
        <f>SUM(E40:I40)</f>
        <v>0</v>
      </c>
      <c r="K40" s="59">
        <f>D40+J40</f>
        <v>0</v>
      </c>
      <c r="L40" s="57"/>
      <c r="M40" s="57"/>
      <c r="N40" s="59">
        <f>SUM(K40:M40)</f>
        <v>0</v>
      </c>
      <c r="O40" s="54">
        <f>PSUYr1!D40+PSUYr2!D40+PSUYr3!D40+PSUYr4!D40+PSUYr5!D40</f>
        <v>0</v>
      </c>
      <c r="P40" s="55">
        <f>PSUYr1!J40+PSUYr2!J40+PSUYr3!J40+PSUYr4!J40+PSUYr5!J40</f>
        <v>0</v>
      </c>
      <c r="Q40" s="60">
        <f>PSUYr1!K40+PSUYr2!K40+PSUYr3!K40+PSUYr4!K40+PSUYr5!K40</f>
        <v>0</v>
      </c>
      <c r="AC40" s="440">
        <f>IF(AND(E114&gt;0,Sponsor!$A114=0),1,0)</f>
        <v>0</v>
      </c>
      <c r="AD40" s="440">
        <f>IF(AND(F114&gt;0,Sponsor!$A114=0),1,0)</f>
        <v>0</v>
      </c>
      <c r="AE40" s="440">
        <f>IF(AND(G114&gt;0,Sponsor!$A114=0),1,0)</f>
        <v>0</v>
      </c>
      <c r="AF40" s="440">
        <f>IF(AND(H114&gt;0,Sponsor!$A114=0),1,0)</f>
        <v>0</v>
      </c>
      <c r="AG40" s="440">
        <f>IF(AND(I114&gt;0,Sponsor!$A114=0),1,0)</f>
        <v>0</v>
      </c>
      <c r="AH40" s="440">
        <f t="shared" si="14"/>
        <v>0</v>
      </c>
      <c r="AJ40" s="440">
        <f>Sponsor!AA40</f>
        <v>0</v>
      </c>
    </row>
    <row r="41" spans="1:36" ht="13.15" customHeight="1">
      <c r="A41" s="396">
        <f>IF(PSUYr1!A41&lt;&gt;"",PSUYr1!A41,"")</f>
        <v>722200</v>
      </c>
      <c r="B41" s="396" t="str">
        <f>IF(PSUYr1!B41&lt;&gt;"",PSUYr1!B41,"")</f>
        <v/>
      </c>
      <c r="C41" s="38" t="s">
        <v>23</v>
      </c>
      <c r="D41" s="355">
        <f>Sponsor!E41</f>
        <v>0</v>
      </c>
      <c r="E41" s="57"/>
      <c r="F41" s="57"/>
      <c r="G41" s="57"/>
      <c r="H41" s="57"/>
      <c r="I41" s="57"/>
      <c r="J41" s="71">
        <f>SUM(E41:I41)</f>
        <v>0</v>
      </c>
      <c r="K41" s="59">
        <f>D41+J41</f>
        <v>0</v>
      </c>
      <c r="L41" s="57"/>
      <c r="M41" s="57"/>
      <c r="N41" s="59">
        <f>SUM(K41:M41)</f>
        <v>0</v>
      </c>
      <c r="O41" s="54">
        <f>PSUYr1!D41+PSUYr2!D41+PSUYr3!D41+PSUYr4!D41+PSUYr5!D41</f>
        <v>0</v>
      </c>
      <c r="P41" s="55">
        <f>PSUYr1!J41+PSUYr2!J41+PSUYr3!J41+PSUYr4!J41+PSUYr5!J41</f>
        <v>0</v>
      </c>
      <c r="Q41" s="60">
        <f>PSUYr1!K41+PSUYr2!K41+PSUYr3!K41+PSUYr4!K41+PSUYr5!K41</f>
        <v>0</v>
      </c>
      <c r="AC41" s="440">
        <f>IF(AND(E115&gt;0,Sponsor!$A115=0),1,0)</f>
        <v>0</v>
      </c>
      <c r="AD41" s="440">
        <f>IF(AND(F115&gt;0,Sponsor!$A115=0),1,0)</f>
        <v>0</v>
      </c>
      <c r="AE41" s="440">
        <f>IF(AND(G115&gt;0,Sponsor!$A115=0),1,0)</f>
        <v>0</v>
      </c>
      <c r="AF41" s="440">
        <f>IF(AND(H115&gt;0,Sponsor!$A115=0),1,0)</f>
        <v>0</v>
      </c>
      <c r="AG41" s="440">
        <f>IF(AND(I115&gt;0,Sponsor!$A115=0),1,0)</f>
        <v>0</v>
      </c>
      <c r="AH41" s="440">
        <f t="shared" si="14"/>
        <v>0</v>
      </c>
      <c r="AJ41" s="440">
        <f>Sponsor!AA41</f>
        <v>0</v>
      </c>
    </row>
    <row r="42" spans="1:36" ht="13.15" customHeight="1">
      <c r="A42" s="310" t="str">
        <f>IF(PSUYr1!A42&lt;&gt;"",PSUYr1!A42,"")</f>
        <v/>
      </c>
      <c r="B42" s="761" t="s">
        <v>50</v>
      </c>
      <c r="C42" s="762"/>
      <c r="D42" s="64">
        <f>Sponsor!E42</f>
        <v>0</v>
      </c>
      <c r="E42" s="65">
        <f>SUM(E38:E41)</f>
        <v>0</v>
      </c>
      <c r="F42" s="65">
        <f>SUM(F38:F41)</f>
        <v>0</v>
      </c>
      <c r="G42" s="65">
        <f>SUM(G38:G41)</f>
        <v>0</v>
      </c>
      <c r="H42" s="65">
        <f>SUM(H38:H41)</f>
        <v>0</v>
      </c>
      <c r="I42" s="65">
        <f>SUM(I38:I41)</f>
        <v>0</v>
      </c>
      <c r="J42" s="185">
        <f>SUM(E42:I42)</f>
        <v>0</v>
      </c>
      <c r="K42" s="59">
        <f>D42+J42</f>
        <v>0</v>
      </c>
      <c r="L42" s="65">
        <f>SUM(L38:L41)</f>
        <v>0</v>
      </c>
      <c r="M42" s="65">
        <f>SUM(M38:M41)</f>
        <v>0</v>
      </c>
      <c r="N42" s="64">
        <f>SUM(K42:M42)</f>
        <v>0</v>
      </c>
      <c r="O42" s="54">
        <f>PSUYr1!D42+PSUYr2!D42+PSUYr3!D42+PSUYr4!D42+PSUYr5!D42</f>
        <v>0</v>
      </c>
      <c r="P42" s="55">
        <f>PSUYr1!J42+PSUYr2!J42+PSUYr3!J42+PSUYr4!J42+PSUYr5!J42</f>
        <v>0</v>
      </c>
      <c r="Q42" s="91">
        <f>PSUYr1!K42+PSUYr2!K42+PSUYr3!K42+PSUYr4!K42+PSUYr5!K42</f>
        <v>0</v>
      </c>
      <c r="AC42" s="440">
        <f>SUM(AC37:AC41)</f>
        <v>0</v>
      </c>
      <c r="AD42" s="440">
        <f>SUM(AD37:AD41)</f>
        <v>0</v>
      </c>
      <c r="AE42" s="440">
        <f>SUM(AE37:AE41)</f>
        <v>0</v>
      </c>
      <c r="AF42" s="440">
        <f>SUM(AF37:AF41)</f>
        <v>0</v>
      </c>
      <c r="AG42" s="440">
        <f>SUM(AG37:AG41)</f>
        <v>0</v>
      </c>
      <c r="AH42" s="440">
        <f t="shared" si="14"/>
        <v>0</v>
      </c>
      <c r="AI42" s="3" t="s">
        <v>271</v>
      </c>
      <c r="AJ42" s="440">
        <f>Sponsor!AA42</f>
        <v>0</v>
      </c>
    </row>
    <row r="43" spans="1:36" ht="13.15" customHeight="1">
      <c r="A43" s="310" t="str">
        <f>IF(PSUYr1!A43&lt;&gt;"",PSUYr1!A43,"")</f>
        <v/>
      </c>
      <c r="B43" s="49" t="str">
        <f>IF(PSUYr1!B43="","",PSUYr1!B43)</f>
        <v>OTHER DIRECT COSTS - account codes must be entered in Sponsor tab</v>
      </c>
      <c r="C43" s="102"/>
      <c r="D43" s="102"/>
      <c r="E43" s="102"/>
      <c r="F43" s="102"/>
      <c r="G43" s="102"/>
      <c r="H43" s="102"/>
      <c r="I43" s="102"/>
      <c r="J43" s="102"/>
      <c r="K43" s="102"/>
      <c r="L43" s="102"/>
      <c r="M43" s="102"/>
      <c r="N43" s="103"/>
      <c r="O43" s="1031"/>
      <c r="P43" s="824"/>
      <c r="Q43" s="797"/>
      <c r="AJ43" s="440"/>
    </row>
    <row r="44" spans="1:36" ht="13.15" customHeight="1">
      <c r="A44" s="396">
        <f>IF(PSUYr1!A44&lt;&gt;"",PSUYr1!A44,"")</f>
        <v>711200</v>
      </c>
      <c r="B44" s="396" t="str">
        <f>IF(PSUYr1!B44&lt;&gt;"",PSUYr1!B44,"")</f>
        <v/>
      </c>
      <c r="C44" s="171" t="str">
        <f>PSUYr1!C44</f>
        <v>Materials &amp; Supplies</v>
      </c>
      <c r="D44" s="354">
        <f>Sponsor!E44</f>
        <v>0</v>
      </c>
      <c r="E44" s="57"/>
      <c r="F44" s="57"/>
      <c r="G44" s="57"/>
      <c r="H44" s="57"/>
      <c r="I44" s="57"/>
      <c r="J44" s="86">
        <f t="shared" ref="J44:J53" si="15">SUM(E44:I44)</f>
        <v>0</v>
      </c>
      <c r="K44" s="59">
        <f>D44+J44</f>
        <v>0</v>
      </c>
      <c r="L44" s="57"/>
      <c r="M44" s="57"/>
      <c r="N44" s="53">
        <f t="shared" ref="N44:N63" si="16">SUM(K44:M44)</f>
        <v>0</v>
      </c>
      <c r="O44" s="54">
        <f>PSUYr1!D44+PSUYr2!D44+PSUYr3!D44+PSUYr4!D44+PSUYr5!D44</f>
        <v>0</v>
      </c>
      <c r="P44" s="55">
        <f>PSUYr1!J44+PSUYr2!J44+PSUYr3!J44+PSUYr4!J44+PSUYr5!J44</f>
        <v>0</v>
      </c>
      <c r="Q44" s="56">
        <f>PSUYr1!K44+PSUYr2!K44+PSUYr3!K44+PSUYr4!K44+PSUYr5!K44</f>
        <v>0</v>
      </c>
      <c r="AJ44" s="440"/>
    </row>
    <row r="45" spans="1:36" ht="13.15" customHeight="1">
      <c r="A45" s="396">
        <f>IF(PSUYr1!A45&lt;&gt;"",PSUYr1!A45,"")</f>
        <v>717000</v>
      </c>
      <c r="B45" s="396" t="str">
        <f>IF(PSUYr1!B45&lt;&gt;"",PSUYr1!B45,"")</f>
        <v/>
      </c>
      <c r="C45" s="42" t="str">
        <f>PSUYr1!C45</f>
        <v>Independent Contractor Services</v>
      </c>
      <c r="D45" s="355">
        <f>Sponsor!E45</f>
        <v>0</v>
      </c>
      <c r="E45" s="57"/>
      <c r="F45" s="57"/>
      <c r="G45" s="57"/>
      <c r="H45" s="57"/>
      <c r="I45" s="57"/>
      <c r="J45" s="71">
        <f t="shared" si="15"/>
        <v>0</v>
      </c>
      <c r="K45" s="59">
        <f>D45+J45</f>
        <v>0</v>
      </c>
      <c r="L45" s="57"/>
      <c r="M45" s="57"/>
      <c r="N45" s="59">
        <f t="shared" si="16"/>
        <v>0</v>
      </c>
      <c r="O45" s="54">
        <f>PSUYr1!D45+PSUYr2!D45+PSUYr3!D45+PSUYr4!D45+PSUYr5!D45</f>
        <v>0</v>
      </c>
      <c r="P45" s="55">
        <f>PSUYr1!J45+PSUYr2!J45+PSUYr3!J45+PSUYr4!J45+PSUYr5!J45</f>
        <v>0</v>
      </c>
      <c r="Q45" s="60">
        <f>PSUYr1!K45+PSUYr2!K45+PSUYr3!K45+PSUYr4!K45+PSUYr5!K45</f>
        <v>0</v>
      </c>
      <c r="AC45" s="440">
        <f>IF(AND(E118&gt;0,Sponsor!$A119=0),1,0)</f>
        <v>0</v>
      </c>
      <c r="AD45" s="440">
        <f>IF(AND(F118&gt;0,Sponsor!$A119=0),1,0)</f>
        <v>0</v>
      </c>
      <c r="AE45" s="440">
        <f>IF(AND(G118&gt;0,Sponsor!$A119=0),1,0)</f>
        <v>0</v>
      </c>
      <c r="AF45" s="440">
        <f>IF(AND(H118&gt;0,Sponsor!$A119=0),1,0)</f>
        <v>0</v>
      </c>
      <c r="AG45" s="440">
        <f>IF(AND(I118&gt;0,Sponsor!$A119=0),1,0)</f>
        <v>0</v>
      </c>
      <c r="AH45" s="440">
        <f t="shared" ref="AH45:AH53" si="17">SUM(AC45:AG45)</f>
        <v>0</v>
      </c>
      <c r="AI45" s="3" t="s">
        <v>272</v>
      </c>
      <c r="AJ45" s="440">
        <f>Sponsor!AA45</f>
        <v>0</v>
      </c>
    </row>
    <row r="46" spans="1:36" ht="13.15" customHeight="1">
      <c r="A46" s="396">
        <f>IF(PSUYr1!A46&lt;&gt;"",PSUYr1!A46,"")</f>
        <v>717200</v>
      </c>
      <c r="B46" s="396" t="str">
        <f>IF(PSUYr1!B46&lt;&gt;"",PSUYr1!B46,"")</f>
        <v/>
      </c>
      <c r="C46" s="42" t="str">
        <f>PSUYr1!C46</f>
        <v>Professional/Consultant Services</v>
      </c>
      <c r="D46" s="355">
        <f>Sponsor!E46</f>
        <v>0</v>
      </c>
      <c r="E46" s="57"/>
      <c r="F46" s="57"/>
      <c r="G46" s="57"/>
      <c r="H46" s="57"/>
      <c r="I46" s="57"/>
      <c r="J46" s="71">
        <f t="shared" si="15"/>
        <v>0</v>
      </c>
      <c r="K46" s="59">
        <f>D46+J46</f>
        <v>0</v>
      </c>
      <c r="L46" s="57"/>
      <c r="M46" s="57"/>
      <c r="N46" s="59">
        <f t="shared" si="16"/>
        <v>0</v>
      </c>
      <c r="O46" s="54">
        <f>PSUYr1!D46+PSUYr2!D46+PSUYr3!D46+PSUYr4!D46+PSUYr5!D46</f>
        <v>0</v>
      </c>
      <c r="P46" s="55">
        <f>PSUYr1!J46+PSUYr2!J46+PSUYr3!J46+PSUYr4!J46+PSUYr5!J46</f>
        <v>0</v>
      </c>
      <c r="Q46" s="60">
        <f>PSUYr1!K46+PSUYr2!K46+PSUYr3!K46+PSUYr4!K46+PSUYr5!K46</f>
        <v>0</v>
      </c>
      <c r="AC46" s="440">
        <f>IF(AND(E119&gt;0,Sponsor!$A120=0),1,0)</f>
        <v>0</v>
      </c>
      <c r="AD46" s="440">
        <f>IF(AND(F119&gt;0,Sponsor!$A120=0),1,0)</f>
        <v>0</v>
      </c>
      <c r="AE46" s="440">
        <f>IF(AND(G119&gt;0,Sponsor!$A120=0),1,0)</f>
        <v>0</v>
      </c>
      <c r="AF46" s="440">
        <f>IF(AND(H119&gt;0,Sponsor!$A120=0),1,0)</f>
        <v>0</v>
      </c>
      <c r="AG46" s="440">
        <f>IF(AND(I119&gt;0,Sponsor!$A120=0),1,0)</f>
        <v>0</v>
      </c>
      <c r="AH46" s="440">
        <f t="shared" si="17"/>
        <v>0</v>
      </c>
      <c r="AJ46" s="440">
        <f>Sponsor!AA46</f>
        <v>0</v>
      </c>
    </row>
    <row r="47" spans="1:36" ht="13.15" customHeight="1">
      <c r="A47" s="396" t="str">
        <f>IF(PSUYr1!A47&lt;&gt;"",PSUYr1!A47,"")</f>
        <v>715XXX</v>
      </c>
      <c r="B47" s="396" t="str">
        <f>IF(PSUYr1!B47&lt;&gt;"",PSUYr1!B47,"")</f>
        <v/>
      </c>
      <c r="C47" s="42" t="str">
        <f>PSUYr1!C47</f>
        <v>Non-Capital Equipment</v>
      </c>
      <c r="D47" s="355">
        <f>Sponsor!E47</f>
        <v>0</v>
      </c>
      <c r="E47" s="57"/>
      <c r="F47" s="57"/>
      <c r="G47" s="57"/>
      <c r="H47" s="57"/>
      <c r="I47" s="57"/>
      <c r="J47" s="71">
        <f t="shared" si="15"/>
        <v>0</v>
      </c>
      <c r="K47" s="59">
        <f>D47+J47</f>
        <v>0</v>
      </c>
      <c r="L47" s="57"/>
      <c r="M47" s="57"/>
      <c r="N47" s="59">
        <f t="shared" si="16"/>
        <v>0</v>
      </c>
      <c r="O47" s="54">
        <f>PSUYr1!D47+PSUYr2!D47+PSUYr3!D47+PSUYr4!D47+PSUYr5!D47</f>
        <v>0</v>
      </c>
      <c r="P47" s="55">
        <f>PSUYr1!J47+PSUYr2!J47+PSUYr3!J47+PSUYr4!J47+PSUYr5!J47</f>
        <v>0</v>
      </c>
      <c r="Q47" s="60">
        <f>PSUYr1!K47+PSUYr2!K47+PSUYr3!K47+PSUYr4!K47+PSUYr5!K47</f>
        <v>0</v>
      </c>
      <c r="AC47" s="440">
        <f>IF(AND(E120&gt;0,Sponsor!$A121=0),1,0)</f>
        <v>0</v>
      </c>
      <c r="AD47" s="440">
        <f>IF(AND(F120&gt;0,Sponsor!$A121=0),1,0)</f>
        <v>0</v>
      </c>
      <c r="AE47" s="440">
        <f>IF(AND(G120&gt;0,Sponsor!$A121=0),1,0)</f>
        <v>0</v>
      </c>
      <c r="AF47" s="440">
        <f>IF(AND(H120&gt;0,Sponsor!$A121=0),1,0)</f>
        <v>0</v>
      </c>
      <c r="AG47" s="440">
        <f>IF(AND(I120&gt;0,Sponsor!$A121=0),1,0)</f>
        <v>0</v>
      </c>
      <c r="AH47" s="440">
        <f t="shared" si="17"/>
        <v>0</v>
      </c>
      <c r="AJ47" s="440">
        <f>Sponsor!AA47</f>
        <v>0</v>
      </c>
    </row>
    <row r="48" spans="1:36" ht="13.15" customHeight="1">
      <c r="A48" s="396">
        <f>IF(PSUYr1!A48&lt;&gt;"",PSUYr1!A48,"")</f>
        <v>730000</v>
      </c>
      <c r="B48" s="396" t="str">
        <f>IF(PSUYr1!B48&lt;&gt;"",PSUYr1!B48,"")</f>
        <v/>
      </c>
      <c r="C48" s="42" t="str">
        <f xml:space="preserve"> PSUYr1!C48</f>
        <v>Subrecipients (enter below)</v>
      </c>
      <c r="D48" s="61">
        <f>Sponsor!E48</f>
        <v>0</v>
      </c>
      <c r="E48" s="474">
        <f>E160</f>
        <v>0</v>
      </c>
      <c r="F48" s="473">
        <f t="shared" ref="F48:K48" si="18">F160</f>
        <v>0</v>
      </c>
      <c r="G48" s="473">
        <f t="shared" si="18"/>
        <v>0</v>
      </c>
      <c r="H48" s="473">
        <f t="shared" si="18"/>
        <v>0</v>
      </c>
      <c r="I48" s="473">
        <f t="shared" si="18"/>
        <v>0</v>
      </c>
      <c r="J48" s="74">
        <f t="shared" si="15"/>
        <v>0</v>
      </c>
      <c r="K48" s="71">
        <f t="shared" si="18"/>
        <v>0</v>
      </c>
      <c r="L48" s="63">
        <f>L160</f>
        <v>0</v>
      </c>
      <c r="M48" s="63">
        <f>M160</f>
        <v>0</v>
      </c>
      <c r="N48" s="61">
        <f t="shared" si="16"/>
        <v>0</v>
      </c>
      <c r="O48" s="54">
        <f>PSUYr1!D48+PSUYr2!D48+PSUYr3!D48+PSUYr4!D48+PSUYr5!D48</f>
        <v>0</v>
      </c>
      <c r="P48" s="75"/>
      <c r="Q48" s="60">
        <f>PSUYr1!K48+PSUYr2!K48+PSUYr3!K48+PSUYr4!K48+PSUYr5!K48</f>
        <v>0</v>
      </c>
      <c r="AC48" s="440">
        <f>IF(AND(E121&gt;0,Sponsor!$A122=0),1,0)</f>
        <v>0</v>
      </c>
      <c r="AD48" s="440">
        <f>IF(AND(F121&gt;0,Sponsor!$A122=0),1,0)</f>
        <v>0</v>
      </c>
      <c r="AE48" s="440">
        <f>IF(AND(G121&gt;0,Sponsor!$A122=0),1,0)</f>
        <v>0</v>
      </c>
      <c r="AF48" s="440">
        <f>IF(AND(H121&gt;0,Sponsor!$A122=0),1,0)</f>
        <v>0</v>
      </c>
      <c r="AG48" s="440">
        <f>IF(AND(I121&gt;0,Sponsor!$A122=0),1,0)</f>
        <v>0</v>
      </c>
      <c r="AH48" s="440">
        <f t="shared" si="17"/>
        <v>0</v>
      </c>
      <c r="AJ48" s="440">
        <f>Sponsor!AA48</f>
        <v>0</v>
      </c>
    </row>
    <row r="49" spans="1:36" ht="13.15" customHeight="1">
      <c r="A49" s="396" t="str">
        <f>IF(PSUYr1!A49&lt;&gt;"",PSUYr1!A49,"")</f>
        <v>72XXXX</v>
      </c>
      <c r="B49" s="396" t="str">
        <f>IF(PSUYr1!B49&lt;&gt;"",PSUYr1!B49,"")</f>
        <v/>
      </c>
      <c r="C49" s="42" t="str">
        <f>PSUYr1!C49</f>
        <v>Tuition- Graduate/Undergraduate</v>
      </c>
      <c r="D49" s="355">
        <f>Sponsor!E49</f>
        <v>0</v>
      </c>
      <c r="E49" s="57"/>
      <c r="F49" s="57"/>
      <c r="G49" s="57"/>
      <c r="H49" s="57"/>
      <c r="I49" s="57"/>
      <c r="J49" s="71">
        <f t="shared" si="15"/>
        <v>0</v>
      </c>
      <c r="K49" s="59">
        <f t="shared" ref="K49:K63" si="19">D49+J49</f>
        <v>0</v>
      </c>
      <c r="L49" s="57"/>
      <c r="M49" s="57"/>
      <c r="N49" s="59">
        <f t="shared" si="16"/>
        <v>0</v>
      </c>
      <c r="O49" s="54">
        <f>PSUYr1!D49+PSUYr2!D49+PSUYr3!D49+PSUYr4!D49+PSUYr5!D49</f>
        <v>0</v>
      </c>
      <c r="P49" s="55">
        <f>PSUYr1!J49+PSUYr2!J49+PSUYr3!J49+PSUYr4!J49+PSUYr5!J49</f>
        <v>0</v>
      </c>
      <c r="Q49" s="60">
        <f>PSUYr1!K49+PSUYr2!K49+PSUYr3!K49+PSUYr4!K49+PSUYr5!K49</f>
        <v>0</v>
      </c>
      <c r="AC49" s="440">
        <f>IF(AND(E122&gt;0,Sponsor!$A123=0),1,0)</f>
        <v>0</v>
      </c>
      <c r="AD49" s="440">
        <f>IF(AND(F122&gt;0,Sponsor!$A123=0),1,0)</f>
        <v>0</v>
      </c>
      <c r="AE49" s="440">
        <f>IF(AND(G122&gt;0,Sponsor!$A123=0),1,0)</f>
        <v>0</v>
      </c>
      <c r="AF49" s="440">
        <f>IF(AND(H122&gt;0,Sponsor!$A123=0),1,0)</f>
        <v>0</v>
      </c>
      <c r="AG49" s="440">
        <f>IF(AND(I122&gt;0,Sponsor!$A123=0),1,0)</f>
        <v>0</v>
      </c>
      <c r="AH49" s="440">
        <f t="shared" si="17"/>
        <v>0</v>
      </c>
      <c r="AJ49" s="440">
        <f>Sponsor!AA49</f>
        <v>0</v>
      </c>
    </row>
    <row r="50" spans="1:36" ht="13.15" customHeight="1">
      <c r="A50" s="520" t="str">
        <f>IF(PSUYr1!A50&lt;&gt;"",PSUYr1!A50,"")</f>
        <v/>
      </c>
      <c r="B50" s="520" t="str">
        <f>IF(PSUYr1!B50&lt;&gt;"",PSUYr1!B50,"")</f>
        <v/>
      </c>
      <c r="C50" s="530"/>
      <c r="D50" s="522">
        <f>Sponsor!E50</f>
        <v>0</v>
      </c>
      <c r="E50" s="519"/>
      <c r="F50" s="519"/>
      <c r="G50" s="519"/>
      <c r="H50" s="519"/>
      <c r="I50" s="519"/>
      <c r="J50" s="71">
        <f t="shared" si="15"/>
        <v>0</v>
      </c>
      <c r="K50" s="59">
        <f>D50+J50</f>
        <v>0</v>
      </c>
      <c r="L50" s="57"/>
      <c r="M50" s="57"/>
      <c r="N50" s="59">
        <f>SUM(K50:M50)</f>
        <v>0</v>
      </c>
      <c r="O50" s="54">
        <f>PSUYr1!D50+PSUYr2!D50+PSUYr3!D50+PSUYr4!D50+PSUYr5!D50</f>
        <v>0</v>
      </c>
      <c r="P50" s="55">
        <f>PSUYr1!J50+PSUYr2!J50+PSUYr3!J50+PSUYr4!J50+PSUYr5!J50</f>
        <v>0</v>
      </c>
      <c r="Q50" s="60">
        <f>PSUYr1!K50+PSUYr2!K50+PSUYr3!K50+PSUYr4!K50+PSUYr5!K50</f>
        <v>0</v>
      </c>
      <c r="AC50" s="440">
        <f>IF(AND(E123&gt;0,Sponsor!$A124=0),1,0)</f>
        <v>0</v>
      </c>
      <c r="AD50" s="440">
        <f>IF(AND(F123&gt;0,Sponsor!$A124=0),1,0)</f>
        <v>0</v>
      </c>
      <c r="AE50" s="440">
        <f>IF(AND(G123&gt;0,Sponsor!$A124=0),1,0)</f>
        <v>0</v>
      </c>
      <c r="AF50" s="440">
        <f>IF(AND(H123&gt;0,Sponsor!$A124=0),1,0)</f>
        <v>0</v>
      </c>
      <c r="AG50" s="440">
        <f>IF(AND(I123&gt;0,Sponsor!$A124=0),1,0)</f>
        <v>0</v>
      </c>
      <c r="AH50" s="440">
        <f t="shared" si="17"/>
        <v>0</v>
      </c>
      <c r="AJ50" s="440">
        <f>Sponsor!AA50</f>
        <v>0</v>
      </c>
    </row>
    <row r="51" spans="1:36" ht="13.15" customHeight="1">
      <c r="A51" s="396" t="str">
        <f>IF(PSUYr1!A51&lt;&gt;"",PSUYr1!A51,"")</f>
        <v>Below</v>
      </c>
      <c r="B51" s="397" t="str">
        <f>IF(PSUYr1!B51&lt;&gt;"",PSUYr1!B51,"")</f>
        <v/>
      </c>
      <c r="C51" s="42" t="s">
        <v>176</v>
      </c>
      <c r="D51" s="59">
        <f>Sponsor!E51</f>
        <v>0</v>
      </c>
      <c r="E51" s="58">
        <f>E127</f>
        <v>0</v>
      </c>
      <c r="F51" s="58">
        <f>F127</f>
        <v>0</v>
      </c>
      <c r="G51" s="58">
        <f>G127</f>
        <v>0</v>
      </c>
      <c r="H51" s="58">
        <f>H127</f>
        <v>0</v>
      </c>
      <c r="I51" s="58">
        <f>I127</f>
        <v>0</v>
      </c>
      <c r="J51" s="71">
        <f t="shared" si="15"/>
        <v>0</v>
      </c>
      <c r="K51" s="59">
        <f t="shared" si="19"/>
        <v>0</v>
      </c>
      <c r="L51" s="58">
        <f>L127</f>
        <v>0</v>
      </c>
      <c r="M51" s="58">
        <f>M127</f>
        <v>0</v>
      </c>
      <c r="N51" s="59">
        <f t="shared" si="16"/>
        <v>0</v>
      </c>
      <c r="O51" s="54">
        <f>PSUYr1!D51+PSUYr2!D51+PSUYr3!D51+PSUYr4!D51+PSUYr5!D51</f>
        <v>0</v>
      </c>
      <c r="P51" s="55">
        <f>PSUYr1!J51+PSUYr2!J51+PSUYr3!J51+PSUYr4!J51+PSUYr5!J51</f>
        <v>0</v>
      </c>
      <c r="Q51" s="60">
        <f>PSUYr1!K51+PSUYr2!K51+PSUYr3!K51+PSUYr4!K51+PSUYr5!K51</f>
        <v>0</v>
      </c>
      <c r="AC51" s="440">
        <f>IF(AND(E124&gt;0,Sponsor!$A125=0),1,0)</f>
        <v>0</v>
      </c>
      <c r="AD51" s="440">
        <f>IF(AND(F124&gt;0,Sponsor!$A125=0),1,0)</f>
        <v>0</v>
      </c>
      <c r="AE51" s="440">
        <f>IF(AND(G124&gt;0,Sponsor!$A125=0),1,0)</f>
        <v>0</v>
      </c>
      <c r="AF51" s="440">
        <f>IF(AND(H124&gt;0,Sponsor!$A125=0),1,0)</f>
        <v>0</v>
      </c>
      <c r="AG51" s="440">
        <f>IF(AND(I124&gt;0,Sponsor!$A125=0),1,0)</f>
        <v>0</v>
      </c>
      <c r="AH51" s="440">
        <f t="shared" si="17"/>
        <v>0</v>
      </c>
      <c r="AJ51" s="440">
        <f>Sponsor!AA51</f>
        <v>0</v>
      </c>
    </row>
    <row r="52" spans="1:36" ht="13.15" customHeight="1" thickBot="1">
      <c r="A52" s="310" t="str">
        <f>IF(PSUYr1!A52&lt;&gt;"",PSUYr1!A52,"")</f>
        <v/>
      </c>
      <c r="B52" s="1107" t="s">
        <v>51</v>
      </c>
      <c r="C52" s="1073"/>
      <c r="D52" s="76">
        <f>Sponsor!E52</f>
        <v>0</v>
      </c>
      <c r="E52" s="77">
        <f>SUM(E44:E51)</f>
        <v>0</v>
      </c>
      <c r="F52" s="77">
        <f>SUM(F44:F51)</f>
        <v>0</v>
      </c>
      <c r="G52" s="77">
        <f>SUM(G44:G51)</f>
        <v>0</v>
      </c>
      <c r="H52" s="77">
        <f>SUM(H44:H51)</f>
        <v>0</v>
      </c>
      <c r="I52" s="77">
        <f>SUM(I44:I51)</f>
        <v>0</v>
      </c>
      <c r="J52" s="388">
        <f t="shared" si="15"/>
        <v>0</v>
      </c>
      <c r="K52" s="78">
        <f t="shared" si="19"/>
        <v>0</v>
      </c>
      <c r="L52" s="77">
        <f>SUM(L44:L51)</f>
        <v>0</v>
      </c>
      <c r="M52" s="77">
        <f>SUM(M44:M51)</f>
        <v>0</v>
      </c>
      <c r="N52" s="76">
        <f t="shared" si="16"/>
        <v>0</v>
      </c>
      <c r="O52" s="79">
        <f>PSUYr1!D52+PSUYr2!D52+PSUYr3!D52+PSUYr4!D52+PSUYr5!D52</f>
        <v>0</v>
      </c>
      <c r="P52" s="80">
        <f>PSUYr1!J52+PSUYr2!J52+PSUYr3!J52+PSUYr4!J52+PSUYr5!J52</f>
        <v>0</v>
      </c>
      <c r="Q52" s="60">
        <f>PSUYr1!K52+PSUYr2!K52+PSUYr3!K52+PSUYr4!K52+PSUYr5!K52</f>
        <v>0</v>
      </c>
      <c r="AC52" s="440">
        <f>IF(AND(E125&gt;0,Sponsor!$A126=0),1,0)</f>
        <v>0</v>
      </c>
      <c r="AD52" s="440">
        <f>IF(AND(F125&gt;0,Sponsor!$A126=0),1,0)</f>
        <v>0</v>
      </c>
      <c r="AE52" s="440">
        <f>IF(AND(G125&gt;0,Sponsor!$A126=0),1,0)</f>
        <v>0</v>
      </c>
      <c r="AF52" s="440">
        <f>IF(AND(H125&gt;0,Sponsor!$A126=0),1,0)</f>
        <v>0</v>
      </c>
      <c r="AG52" s="440">
        <f>IF(AND(I125&gt;0,Sponsor!$A126=0),1,0)</f>
        <v>0</v>
      </c>
      <c r="AH52" s="440">
        <f t="shared" si="17"/>
        <v>0</v>
      </c>
      <c r="AJ52" s="440">
        <f>Sponsor!AA52</f>
        <v>0</v>
      </c>
    </row>
    <row r="53" spans="1:36" ht="13.15" customHeight="1" thickTop="1">
      <c r="A53" s="310" t="str">
        <f>IF(PSUYr1!A53&lt;&gt;"",PSUYr1!A53,"")</f>
        <v/>
      </c>
      <c r="B53" s="1106" t="s">
        <v>16</v>
      </c>
      <c r="C53" s="1083"/>
      <c r="D53" s="81">
        <f>Sponsor!E53</f>
        <v>0</v>
      </c>
      <c r="E53" s="63">
        <f>E52+E42+E31+E26+E36</f>
        <v>0</v>
      </c>
      <c r="F53" s="63">
        <f>F52+F42+F31+F26+F36</f>
        <v>0</v>
      </c>
      <c r="G53" s="63">
        <f>G52+G42+G31+G26+G36</f>
        <v>0</v>
      </c>
      <c r="H53" s="63">
        <f>H52+H42+H31+H26+H36</f>
        <v>0</v>
      </c>
      <c r="I53" s="63">
        <f>I52+I42+I31+I26+I36</f>
        <v>0</v>
      </c>
      <c r="J53" s="389">
        <f t="shared" si="15"/>
        <v>0</v>
      </c>
      <c r="K53" s="59">
        <f t="shared" si="19"/>
        <v>0</v>
      </c>
      <c r="L53" s="63">
        <f>L52+L42+L35+L33+L31+L26+L34</f>
        <v>0</v>
      </c>
      <c r="M53" s="63">
        <f>M52+M42+M35+M33+M31+M26+M34</f>
        <v>0</v>
      </c>
      <c r="N53" s="61">
        <f t="shared" si="16"/>
        <v>0</v>
      </c>
      <c r="O53" s="82">
        <f>PSUYr1!D53+PSUYr2!D53+PSUYr3!D53+PSUYr4!D53+PSUYr5!D53</f>
        <v>0</v>
      </c>
      <c r="P53" s="55">
        <f>PSUYr1!J53+PSUYr2!J53+PSUYr3!J53+PSUYr4!J53+PSUYr5!J53</f>
        <v>0</v>
      </c>
      <c r="Q53" s="83">
        <f>PSUYr1!K53+PSUYr2!K53+PSUYr3!K53+PSUYr4!K53+PSUYr5!K53</f>
        <v>0</v>
      </c>
      <c r="AC53" s="440">
        <f>IF(AND(E126&gt;0,Sponsor!$A127=0),1,0)</f>
        <v>0</v>
      </c>
      <c r="AD53" s="440">
        <f>IF(AND(F126&gt;0,Sponsor!$A127=0),1,0)</f>
        <v>0</v>
      </c>
      <c r="AE53" s="440">
        <f>IF(AND(G126&gt;0,Sponsor!$A127=0),1,0)</f>
        <v>0</v>
      </c>
      <c r="AF53" s="440">
        <f>IF(AND(H126&gt;0,Sponsor!$A127=0),1,0)</f>
        <v>0</v>
      </c>
      <c r="AG53" s="440">
        <f>IF(AND(I126&gt;0,Sponsor!$A127=0),1,0)</f>
        <v>0</v>
      </c>
      <c r="AH53" s="440">
        <f t="shared" si="17"/>
        <v>0</v>
      </c>
      <c r="AJ53" s="440">
        <f>Sponsor!AA53</f>
        <v>0</v>
      </c>
    </row>
    <row r="54" spans="1:36" ht="13.15" customHeight="1">
      <c r="A54" s="394" t="str">
        <f>IF(PSUYr1!A54&lt;&gt;"",PSUYr1!A54,"")</f>
        <v>---&gt;</v>
      </c>
      <c r="B54" s="5"/>
      <c r="C54" s="10" t="s">
        <v>56</v>
      </c>
      <c r="D54" s="61">
        <f>Sponsor!E54</f>
        <v>0</v>
      </c>
      <c r="E54" s="1039" t="s">
        <v>235</v>
      </c>
      <c r="F54" s="832"/>
      <c r="G54" s="832"/>
      <c r="H54" s="832"/>
      <c r="I54" s="832"/>
      <c r="J54" s="84">
        <f>ROUND(J91*J69,0)</f>
        <v>0</v>
      </c>
      <c r="K54" s="59">
        <f t="shared" si="19"/>
        <v>0</v>
      </c>
      <c r="L54" s="400" t="s">
        <v>235</v>
      </c>
      <c r="M54" s="400" t="s">
        <v>235</v>
      </c>
      <c r="N54" s="61">
        <f t="shared" si="16"/>
        <v>0</v>
      </c>
      <c r="O54" s="54">
        <f>PSUYr1!D54+PSUYr2!D54+PSUYr3!D54+PSUYr4!D54+PSUYr5!D54</f>
        <v>0</v>
      </c>
      <c r="P54" s="55">
        <f>PSUYr1!J54+PSUYr2!J54+PSUYr3!J54+PSUYr4!J54+PSUYr5!J54</f>
        <v>0</v>
      </c>
      <c r="Q54" s="60">
        <f>PSUYr1!K54+PSUYr2!K54+PSUYr3!K54+PSUYr4!K54+PSUYr5!K54</f>
        <v>0</v>
      </c>
      <c r="AC54" s="440">
        <f t="shared" ref="AC54:AH54" si="20">SUM(AC45:AC52)</f>
        <v>0</v>
      </c>
      <c r="AD54" s="440">
        <f t="shared" si="20"/>
        <v>0</v>
      </c>
      <c r="AE54" s="440">
        <f t="shared" si="20"/>
        <v>0</v>
      </c>
      <c r="AF54" s="440">
        <f t="shared" si="20"/>
        <v>0</v>
      </c>
      <c r="AG54" s="440">
        <f t="shared" si="20"/>
        <v>0</v>
      </c>
      <c r="AH54" s="440">
        <f t="shared" si="20"/>
        <v>0</v>
      </c>
      <c r="AJ54" s="440">
        <f>Sponsor!AA54</f>
        <v>0</v>
      </c>
    </row>
    <row r="55" spans="1:36" ht="13.15" customHeight="1">
      <c r="A55" s="310" t="str">
        <f>IF(PSUYr1!A55&lt;&gt;"",PSUYr1!A55,"")</f>
        <v/>
      </c>
      <c r="B55" s="806" t="s">
        <v>53</v>
      </c>
      <c r="C55" s="807"/>
      <c r="D55" s="61">
        <f>Sponsor!E55</f>
        <v>0</v>
      </c>
      <c r="E55" s="1019"/>
      <c r="F55" s="832"/>
      <c r="G55" s="832"/>
      <c r="H55" s="832"/>
      <c r="I55" s="832"/>
      <c r="J55" s="71">
        <f>J53+J54</f>
        <v>0</v>
      </c>
      <c r="K55" s="59">
        <f t="shared" si="19"/>
        <v>0</v>
      </c>
      <c r="L55" s="63">
        <f>L53</f>
        <v>0</v>
      </c>
      <c r="M55" s="63">
        <f>M53</f>
        <v>0</v>
      </c>
      <c r="N55" s="61">
        <f t="shared" si="16"/>
        <v>0</v>
      </c>
      <c r="O55" s="54">
        <f>PSUYr1!D55+PSUYr2!D55+PSUYr3!D55+PSUYr4!D55+PSUYr5!D55</f>
        <v>0</v>
      </c>
      <c r="P55" s="55">
        <f>PSUYr1!J55+PSUYr2!J55+PSUYr3!J55+PSUYr4!J55+PSUYr5!J55</f>
        <v>0</v>
      </c>
      <c r="Q55" s="60">
        <f>PSUYr1!K55+PSUYr2!K55+PSUYr3!K55+PSUYr4!K55+PSUYr5!K55</f>
        <v>0</v>
      </c>
    </row>
    <row r="56" spans="1:36" ht="13.15" customHeight="1">
      <c r="A56" s="310" t="str">
        <f>IF(PSUYr1!A56&lt;&gt;"",PSUYr1!A56,"")</f>
        <v/>
      </c>
      <c r="B56" s="794" t="str">
        <f>Sponsor!B56</f>
        <v>PSU Contribution of Sponsor IDC</v>
      </c>
      <c r="C56" s="1085"/>
      <c r="D56" s="61">
        <f>Sponsor!E56</f>
        <v>0</v>
      </c>
      <c r="E56" s="1019"/>
      <c r="F56" s="832"/>
      <c r="G56" s="832"/>
      <c r="H56" s="832"/>
      <c r="I56" s="832"/>
      <c r="J56" s="84">
        <f>IF(D54=0,0,-(D62-D54))</f>
        <v>0</v>
      </c>
      <c r="K56" s="59">
        <f t="shared" si="19"/>
        <v>0</v>
      </c>
      <c r="L56" s="404"/>
      <c r="M56" s="404"/>
      <c r="N56" s="61">
        <f t="shared" si="16"/>
        <v>0</v>
      </c>
      <c r="O56" s="54">
        <f>PSUYr1!D56+PSUYr2!D56+PSUYr3!D56+PSUYr4!D56+PSUYr5!D56</f>
        <v>0</v>
      </c>
      <c r="P56" s="55">
        <f>PSUYr1!J56+PSUYr2!J56+PSUYr3!J56+PSUYr4!J56+PSUYr5!J56</f>
        <v>0</v>
      </c>
      <c r="Q56" s="60">
        <f>PSUYr1!K56+PSUYr2!K56+PSUYr3!K56+PSUYr4!K56+PSUYr5!K56</f>
        <v>0</v>
      </c>
    </row>
    <row r="57" spans="1:36" ht="13.15" customHeight="1">
      <c r="A57" s="396"/>
      <c r="B57" s="1100"/>
      <c r="C57" s="13" t="str">
        <f>Sponsor!C57</f>
        <v>Above Sponsor Cap</v>
      </c>
      <c r="D57" s="390">
        <f>Sponsor!E57</f>
        <v>0</v>
      </c>
      <c r="E57" s="1075" t="s">
        <v>9</v>
      </c>
      <c r="F57" s="832"/>
      <c r="G57" s="832"/>
      <c r="H57" s="832"/>
      <c r="I57" s="832"/>
      <c r="J57" s="832"/>
      <c r="K57" s="1035" t="s">
        <v>9</v>
      </c>
      <c r="L57" s="832"/>
      <c r="M57" s="832"/>
      <c r="N57" s="1020"/>
      <c r="O57" s="1088" t="s">
        <v>9</v>
      </c>
      <c r="P57" s="832"/>
      <c r="Q57" s="1020"/>
    </row>
    <row r="58" spans="1:36" ht="13.15" customHeight="1">
      <c r="A58" s="396"/>
      <c r="B58" s="794"/>
      <c r="C58" s="13" t="str">
        <f>Sponsor!C58</f>
        <v>Required  CS</v>
      </c>
      <c r="D58" s="390">
        <f>Sponsor!E58</f>
        <v>0</v>
      </c>
      <c r="E58" s="1019"/>
      <c r="F58" s="832"/>
      <c r="G58" s="832"/>
      <c r="H58" s="832"/>
      <c r="I58" s="832"/>
      <c r="J58" s="832"/>
      <c r="K58" s="832"/>
      <c r="L58" s="832"/>
      <c r="M58" s="832"/>
      <c r="N58" s="1020"/>
      <c r="O58" s="1019"/>
      <c r="P58" s="832"/>
      <c r="Q58" s="1020"/>
    </row>
    <row r="59" spans="1:36" ht="13.15" customHeight="1">
      <c r="A59" s="396"/>
      <c r="B59" s="794"/>
      <c r="C59" s="13" t="str">
        <f>Sponsor!C59</f>
        <v xml:space="preserve">State Agreement </v>
      </c>
      <c r="D59" s="390">
        <f>Sponsor!E59</f>
        <v>0</v>
      </c>
      <c r="E59" s="1019"/>
      <c r="F59" s="832"/>
      <c r="G59" s="832"/>
      <c r="H59" s="832"/>
      <c r="I59" s="832"/>
      <c r="J59" s="832"/>
      <c r="K59" s="832"/>
      <c r="L59" s="832"/>
      <c r="M59" s="832"/>
      <c r="N59" s="1020"/>
      <c r="O59" s="1019"/>
      <c r="P59" s="832"/>
      <c r="Q59" s="1020"/>
    </row>
    <row r="60" spans="1:36" ht="13.15" customHeight="1">
      <c r="A60" s="396"/>
      <c r="B60" s="794"/>
      <c r="C60" s="13" t="str">
        <f>Sponsor!C60</f>
        <v>Voluntary CS</v>
      </c>
      <c r="D60" s="390">
        <f>Sponsor!E60</f>
        <v>0</v>
      </c>
      <c r="E60" s="1019"/>
      <c r="F60" s="832"/>
      <c r="G60" s="832"/>
      <c r="H60" s="832"/>
      <c r="I60" s="832"/>
      <c r="J60" s="832"/>
      <c r="K60" s="832"/>
      <c r="L60" s="832"/>
      <c r="M60" s="832"/>
      <c r="N60" s="1020"/>
      <c r="O60" s="1019"/>
      <c r="P60" s="832"/>
      <c r="Q60" s="1020"/>
    </row>
    <row r="61" spans="1:36" ht="13.15" customHeight="1">
      <c r="A61" s="310"/>
      <c r="B61" s="794"/>
      <c r="C61" s="207" t="str">
        <f>Sponsor!C61</f>
        <v>TOTAL FACS</v>
      </c>
      <c r="D61" s="390">
        <f>Sponsor!E61</f>
        <v>0</v>
      </c>
      <c r="E61" s="1019"/>
      <c r="F61" s="832"/>
      <c r="G61" s="832"/>
      <c r="H61" s="832"/>
      <c r="I61" s="832"/>
      <c r="J61" s="832"/>
      <c r="K61" s="832"/>
      <c r="L61" s="832"/>
      <c r="M61" s="832"/>
      <c r="N61" s="1020"/>
      <c r="O61" s="1019"/>
      <c r="P61" s="832"/>
      <c r="Q61" s="1020"/>
    </row>
    <row r="62" spans="1:36" ht="13.15" customHeight="1" thickBot="1">
      <c r="A62" s="396">
        <f>IF(PSUYr1!A62&lt;&gt;"",PSUYr1!A62,"")</f>
        <v>760300</v>
      </c>
      <c r="B62" s="1101"/>
      <c r="C62" s="13" t="s">
        <v>57</v>
      </c>
      <c r="D62" s="61">
        <f>Sponsor!E62</f>
        <v>0</v>
      </c>
      <c r="E62" s="418"/>
      <c r="F62" s="419"/>
      <c r="G62" s="419"/>
      <c r="H62" s="419"/>
      <c r="I62" s="419"/>
      <c r="J62" s="63">
        <f>J56 + J54</f>
        <v>0</v>
      </c>
      <c r="K62" s="59">
        <f t="shared" si="19"/>
        <v>0</v>
      </c>
      <c r="L62" s="404"/>
      <c r="M62" s="404"/>
      <c r="N62" s="61">
        <f t="shared" si="16"/>
        <v>0</v>
      </c>
      <c r="O62" s="54">
        <f>PSUYr1!D62+PSUYr2!D62+PSUYr3!D62+PSUYr4!D62+PSUYr5!D62</f>
        <v>0</v>
      </c>
      <c r="P62" s="55">
        <f>PSUYr1!J62+PSUYr2!J62+PSUYr3!J62+PSUYr4!J62+PSUYr5!J62</f>
        <v>0</v>
      </c>
      <c r="Q62" s="85">
        <f>PSUYr1!K62+PSUYr2!K62+PSUYr3!K62+PSUYr4!K62+PSUYr5!K62</f>
        <v>0</v>
      </c>
    </row>
    <row r="63" spans="1:36" ht="13.15" customHeight="1" thickTop="1">
      <c r="A63" s="310" t="str">
        <f>IF(PSUYr1!A63&lt;&gt;"",PSUYr1!A63,"")</f>
        <v/>
      </c>
      <c r="B63" s="1105" t="s">
        <v>31</v>
      </c>
      <c r="C63" s="1081"/>
      <c r="D63" s="128">
        <f>Sponsor!E63</f>
        <v>0</v>
      </c>
      <c r="E63" s="129">
        <f>E55</f>
        <v>0</v>
      </c>
      <c r="F63" s="129">
        <f>F55</f>
        <v>0</v>
      </c>
      <c r="G63" s="129">
        <f>G55</f>
        <v>0</v>
      </c>
      <c r="H63" s="129">
        <f>H55</f>
        <v>0</v>
      </c>
      <c r="I63" s="129">
        <f>I55</f>
        <v>0</v>
      </c>
      <c r="J63" s="129">
        <f>J55+J56</f>
        <v>0</v>
      </c>
      <c r="K63" s="128">
        <f t="shared" si="19"/>
        <v>0</v>
      </c>
      <c r="L63" s="130">
        <f>L53+L62</f>
        <v>0</v>
      </c>
      <c r="M63" s="129">
        <f>M53+M62</f>
        <v>0</v>
      </c>
      <c r="N63" s="128">
        <f t="shared" si="16"/>
        <v>0</v>
      </c>
      <c r="O63" s="131">
        <f>PSUYr1!D63+PSUYr2!D63+PSUYr3!D63+PSUYr4!D63+PSUYr5!D63</f>
        <v>0</v>
      </c>
      <c r="P63" s="132">
        <f>PSUYr1!J63+PSUYr2!J63+PSUYr3!J63+PSUYr4!J63+PSUYr5!J63</f>
        <v>0</v>
      </c>
      <c r="Q63" s="133">
        <f>PSUYr1!K63+PSUYr2!K63+PSUYr3!K63+PSUYr4!K63+PSUYr5!K63</f>
        <v>0</v>
      </c>
    </row>
    <row r="64" spans="1:36" ht="13.15" customHeight="1">
      <c r="A64" s="310" t="str">
        <f>IF(PSUYr1!A64&lt;&gt;"",PSUYr1!A64,"")</f>
        <v/>
      </c>
      <c r="B64" s="1130" t="str">
        <f>PSUYr1!B64</f>
        <v>*Letters of commitment, signed by an authorized organizational representative, are required from each organization providing "Third Party" amounts.</v>
      </c>
      <c r="C64" s="824"/>
      <c r="D64" s="824"/>
      <c r="E64" s="824"/>
      <c r="F64" s="824"/>
      <c r="G64" s="824"/>
      <c r="H64" s="824"/>
      <c r="I64" s="824"/>
      <c r="J64" s="824"/>
      <c r="K64" s="824"/>
      <c r="L64" s="824"/>
      <c r="M64" s="824"/>
      <c r="N64" s="797"/>
    </row>
    <row r="65" spans="1:19" ht="13.15" customHeight="1">
      <c r="A65" s="310" t="str">
        <f>IF(PSUYr1!A65&lt;&gt;"",PSUYr1!A65,"")</f>
        <v/>
      </c>
      <c r="B65" s="101"/>
      <c r="C65" s="102"/>
      <c r="D65" s="102"/>
      <c r="E65" s="102"/>
      <c r="F65" s="102"/>
      <c r="G65" s="102"/>
      <c r="H65" s="102"/>
      <c r="I65" s="102"/>
      <c r="J65" s="102"/>
      <c r="K65" s="102"/>
      <c r="L65" s="102"/>
      <c r="M65" s="102"/>
      <c r="N65" s="103"/>
    </row>
    <row r="66" spans="1:19" ht="13.15" customHeight="1">
      <c r="A66" s="310" t="str">
        <f>IF(PSUYr1!A66&lt;&gt;"",PSUYr1!A66,"")</f>
        <v/>
      </c>
      <c r="B66" s="106" t="s">
        <v>33</v>
      </c>
      <c r="C66" s="102"/>
      <c r="D66" s="102"/>
      <c r="E66" s="102"/>
      <c r="F66" s="102"/>
      <c r="G66" s="102"/>
      <c r="H66" s="102"/>
      <c r="I66" s="102"/>
      <c r="J66" s="102"/>
      <c r="K66" s="102"/>
      <c r="L66" s="102"/>
      <c r="M66" s="102"/>
      <c r="N66" s="103"/>
      <c r="O66" s="14"/>
    </row>
    <row r="67" spans="1:19" ht="13.15" customHeight="1">
      <c r="A67" s="310" t="str">
        <f>IF(PSUYr1!A67&lt;&gt;"",PSUYr1!A67,"")</f>
        <v/>
      </c>
      <c r="B67" s="1102" t="str">
        <f>Sponsor!B67</f>
        <v>FRINGE BENEFIT RATE -- FULL</v>
      </c>
      <c r="C67" s="772"/>
      <c r="D67" s="111">
        <f>Sponsor!E67</f>
        <v>0.438</v>
      </c>
      <c r="E67" s="111">
        <f>$D$67</f>
        <v>0.438</v>
      </c>
      <c r="F67" s="111">
        <f>$D$67</f>
        <v>0.438</v>
      </c>
      <c r="G67" s="111">
        <f>$D$67</f>
        <v>0.438</v>
      </c>
      <c r="H67" s="111">
        <f>$D$67</f>
        <v>0.438</v>
      </c>
      <c r="I67" s="111">
        <f>$D$67</f>
        <v>0.438</v>
      </c>
      <c r="J67" s="111"/>
      <c r="K67" s="118"/>
      <c r="L67" s="111">
        <f>$D$67</f>
        <v>0.438</v>
      </c>
      <c r="M67" s="114">
        <f>$D$67</f>
        <v>0.438</v>
      </c>
      <c r="N67" s="28"/>
      <c r="O67" s="45"/>
      <c r="Q67" s="43"/>
      <c r="R67" s="1040" t="s">
        <v>193</v>
      </c>
      <c r="S67" s="1040"/>
    </row>
    <row r="68" spans="1:19" ht="13.15" customHeight="1">
      <c r="A68" s="310" t="str">
        <f>IF(PSUYr1!A68&lt;&gt;"",PSUYr1!A68,"")</f>
        <v/>
      </c>
      <c r="B68" s="785" t="str">
        <f>Sponsor!B68</f>
        <v>FRINGE BENEFIT RATE -- PARTIAL</v>
      </c>
      <c r="C68" s="786"/>
      <c r="D68" s="112">
        <f>Sponsor!E68</f>
        <v>8.1000000000000003E-2</v>
      </c>
      <c r="E68" s="112">
        <f>$D$68</f>
        <v>8.1000000000000003E-2</v>
      </c>
      <c r="F68" s="112">
        <f>$E$68</f>
        <v>8.1000000000000003E-2</v>
      </c>
      <c r="G68" s="112">
        <f>$E$68</f>
        <v>8.1000000000000003E-2</v>
      </c>
      <c r="H68" s="112">
        <f>$E$68</f>
        <v>8.1000000000000003E-2</v>
      </c>
      <c r="I68" s="112">
        <f>$E$68</f>
        <v>8.1000000000000003E-2</v>
      </c>
      <c r="J68" s="107"/>
      <c r="K68" s="119"/>
      <c r="L68" s="112">
        <f>$D$68</f>
        <v>8.1000000000000003E-2</v>
      </c>
      <c r="M68" s="115">
        <f>$D$68</f>
        <v>8.1000000000000003E-2</v>
      </c>
      <c r="N68" s="29"/>
      <c r="O68" s="14"/>
      <c r="Q68" s="43"/>
      <c r="R68" s="323" t="s">
        <v>194</v>
      </c>
      <c r="S68" s="255"/>
    </row>
    <row r="69" spans="1:19" ht="13.15" customHeight="1">
      <c r="A69" s="310" t="str">
        <f>IF(PSUYr1!A69&lt;&gt;"",PSUYr1!A69,"")</f>
        <v/>
      </c>
      <c r="B69" s="1118" t="str">
        <f>Sponsor!B69</f>
        <v>IDC COST RATE -- FULL</v>
      </c>
      <c r="C69" s="786"/>
      <c r="D69" s="112">
        <f>Sponsor!E69</f>
        <v>0.63900000000000001</v>
      </c>
      <c r="E69" s="110">
        <f t="shared" ref="E69:J69" si="21">D69</f>
        <v>0.63900000000000001</v>
      </c>
      <c r="F69" s="110">
        <f t="shared" si="21"/>
        <v>0.63900000000000001</v>
      </c>
      <c r="G69" s="110">
        <f t="shared" si="21"/>
        <v>0.63900000000000001</v>
      </c>
      <c r="H69" s="110">
        <f t="shared" si="21"/>
        <v>0.63900000000000001</v>
      </c>
      <c r="I69" s="110">
        <f t="shared" si="21"/>
        <v>0.63900000000000001</v>
      </c>
      <c r="J69" s="110">
        <f t="shared" si="21"/>
        <v>0.63900000000000001</v>
      </c>
      <c r="K69" s="94"/>
      <c r="L69" s="112">
        <f>$D$69</f>
        <v>0.63900000000000001</v>
      </c>
      <c r="M69" s="115">
        <f>$D$69</f>
        <v>0.63900000000000001</v>
      </c>
      <c r="N69" s="29"/>
      <c r="O69" s="14"/>
      <c r="R69" s="323" t="s">
        <v>195</v>
      </c>
      <c r="S69" s="255"/>
    </row>
    <row r="70" spans="1:19" ht="13.15" customHeight="1">
      <c r="A70" s="310" t="str">
        <f>IF(PSUYr1!A70&lt;&gt;"",PSUYr1!A70,"")</f>
        <v/>
      </c>
      <c r="B70" s="1118" t="str">
        <f>Sponsor!B70</f>
        <v>IDC RATE -- CHARGED</v>
      </c>
      <c r="C70" s="786"/>
      <c r="D70" s="113">
        <f>Sponsor!E70</f>
        <v>0.63900000000000001</v>
      </c>
      <c r="E70" s="116">
        <f>Sponsor!E70</f>
        <v>0.63900000000000001</v>
      </c>
      <c r="F70" s="116">
        <f>Sponsor!F70</f>
        <v>0.63900000000000001</v>
      </c>
      <c r="G70" s="116">
        <f>Sponsor!G70</f>
        <v>0.63900000000000001</v>
      </c>
      <c r="H70" s="116">
        <f>Sponsor!H70</f>
        <v>0.63900000000000001</v>
      </c>
      <c r="I70" s="116">
        <f>Sponsor!I70</f>
        <v>0</v>
      </c>
      <c r="J70" s="116">
        <f>Sponsor!J70</f>
        <v>0</v>
      </c>
      <c r="K70" s="95"/>
      <c r="L70" s="116">
        <f>$D$70</f>
        <v>0.63900000000000001</v>
      </c>
      <c r="M70" s="117">
        <f>$D$70</f>
        <v>0.63900000000000001</v>
      </c>
      <c r="N70" s="30"/>
      <c r="O70" s="5"/>
      <c r="P70" s="2"/>
      <c r="R70" s="323" t="s">
        <v>196</v>
      </c>
      <c r="S70" s="255"/>
    </row>
    <row r="71" spans="1:19" ht="13.15" customHeight="1">
      <c r="A71" s="310" t="str">
        <f>IF(PSUYr1!A71&lt;&gt;"",PSUYr1!A71,"")</f>
        <v/>
      </c>
      <c r="B71" s="731" t="s">
        <v>338</v>
      </c>
      <c r="C71" s="1041"/>
      <c r="D71" s="1041"/>
      <c r="E71" s="1041"/>
      <c r="F71" s="1041"/>
      <c r="G71" s="1041"/>
      <c r="H71" s="1041"/>
      <c r="I71" s="1041"/>
      <c r="J71" s="1041"/>
      <c r="K71" s="1041"/>
      <c r="L71" s="1041"/>
      <c r="M71" s="1041"/>
      <c r="N71" s="1042"/>
      <c r="R71" s="323" t="s">
        <v>192</v>
      </c>
      <c r="S71" s="321">
        <f>(S68*S69/12)+(S70*(12-S69)/12)</f>
        <v>0</v>
      </c>
    </row>
    <row r="72" spans="1:19" ht="13.15" customHeight="1">
      <c r="A72" s="310" t="str">
        <f>IF(PSUYr1!A72&lt;&gt;"",PSUYr1!A72,"")</f>
        <v/>
      </c>
      <c r="B72" s="836" t="s">
        <v>65</v>
      </c>
      <c r="C72" s="1131"/>
      <c r="D72" s="757" t="str">
        <f>D2</f>
        <v>New-Continuation-Revision-Supplement</v>
      </c>
      <c r="E72" s="1008"/>
      <c r="F72" s="1008"/>
      <c r="G72" s="1008"/>
      <c r="H72" s="1008"/>
      <c r="I72" s="1008"/>
      <c r="J72" s="1009"/>
      <c r="K72" s="1043">
        <f>Instructions!A23</f>
        <v>0</v>
      </c>
      <c r="L72" s="1044"/>
      <c r="M72" s="1044"/>
      <c r="N72" s="1045"/>
      <c r="O72" s="4"/>
      <c r="P72" s="4"/>
      <c r="Q72" s="2"/>
    </row>
    <row r="73" spans="1:19" ht="13.15" customHeight="1">
      <c r="A73" s="310" t="str">
        <f>IF(PSUYr1!A73&lt;&gt;"",PSUYr1!A73,"")</f>
        <v/>
      </c>
      <c r="B73" s="738" t="s">
        <v>71</v>
      </c>
      <c r="C73" s="1103"/>
      <c r="D73" s="757" t="str">
        <f>D3</f>
        <v>PI Name (Last, First)</v>
      </c>
      <c r="E73" s="1008"/>
      <c r="F73" s="1008"/>
      <c r="G73" s="1009"/>
      <c r="H73" s="1010" t="s">
        <v>20</v>
      </c>
      <c r="I73" s="1011"/>
      <c r="J73" s="1006" t="str">
        <f>IF(J3="","",J3)</f>
        <v/>
      </c>
      <c r="K73" s="1007"/>
      <c r="L73" s="20"/>
      <c r="M73" s="999" t="s">
        <v>62</v>
      </c>
      <c r="N73" s="1000"/>
      <c r="O73" s="26"/>
      <c r="P73" s="26"/>
    </row>
    <row r="74" spans="1:19" ht="13.15" customHeight="1">
      <c r="A74" s="310" t="str">
        <f>IF(PSUYr1!A74&lt;&gt;"",PSUYr1!A74,"")</f>
        <v/>
      </c>
      <c r="B74" s="1104" t="s">
        <v>19</v>
      </c>
      <c r="C74" s="1026"/>
      <c r="D74" s="1115" t="str">
        <f>IF(D4="","",D4)</f>
        <v>Preparer</v>
      </c>
      <c r="E74" s="1116"/>
      <c r="F74" s="1116"/>
      <c r="G74" s="1117"/>
      <c r="H74" s="1023" t="s">
        <v>21</v>
      </c>
      <c r="I74" s="1024"/>
      <c r="J74" s="1006" t="str">
        <f>IF(J4="","",J4)</f>
        <v/>
      </c>
      <c r="K74" s="1007"/>
      <c r="M74" s="1001" t="str">
        <f>IF(M4="","",M4)</f>
        <v/>
      </c>
      <c r="N74" s="1002"/>
      <c r="O74" s="27"/>
      <c r="P74" s="27"/>
    </row>
    <row r="75" spans="1:19" ht="13.15" customHeight="1">
      <c r="A75" s="310" t="str">
        <f>IF(PSUYr1!A75&lt;&gt;"",PSUYr1!A75,"")</f>
        <v/>
      </c>
      <c r="B75" s="746" t="s">
        <v>69</v>
      </c>
      <c r="C75" s="1028"/>
      <c r="D75" s="996" t="str">
        <f>D5</f>
        <v>Sponsor Costs</v>
      </c>
      <c r="E75" s="731" t="str">
        <f>PSUYr1!E75</f>
        <v>Plymouth State University Cost Share Commitment</v>
      </c>
      <c r="F75" s="1041"/>
      <c r="G75" s="1041"/>
      <c r="H75" s="1041"/>
      <c r="I75" s="1041"/>
      <c r="J75" s="1041"/>
      <c r="K75" s="775" t="str">
        <f>K5</f>
        <v>Total Spon+PSU</v>
      </c>
      <c r="L75" s="731" t="s">
        <v>58</v>
      </c>
      <c r="M75" s="994"/>
      <c r="N75" s="775" t="str">
        <f>N5</f>
        <v>Total Project</v>
      </c>
      <c r="O75" s="17"/>
      <c r="P75" s="17"/>
    </row>
    <row r="76" spans="1:19" ht="13.15" customHeight="1" thickBot="1">
      <c r="A76" s="310" t="str">
        <f>IF(PSUYr1!A76&lt;&gt;"",PSUYr1!A76,"")</f>
        <v/>
      </c>
      <c r="B76" s="1132"/>
      <c r="C76" s="1030"/>
      <c r="D76" s="997"/>
      <c r="E76" s="18" t="str">
        <f t="shared" ref="E76:J76" si="22">E6</f>
        <v>Dept E&amp;G</v>
      </c>
      <c r="F76" s="18" t="str">
        <f t="shared" si="22"/>
        <v>College</v>
      </c>
      <c r="G76" s="18" t="str">
        <f t="shared" si="22"/>
        <v>Other1</v>
      </c>
      <c r="H76" s="18" t="str">
        <f t="shared" si="22"/>
        <v>Other2</v>
      </c>
      <c r="I76" s="18" t="str">
        <f t="shared" si="22"/>
        <v>Other3</v>
      </c>
      <c r="J76" s="18" t="str">
        <f t="shared" si="22"/>
        <v>Total PSU</v>
      </c>
      <c r="K76" s="993"/>
      <c r="L76" s="19" t="str">
        <f>L6</f>
        <v>Cash</v>
      </c>
      <c r="M76" s="18" t="str">
        <f>M6</f>
        <v>In-Kind</v>
      </c>
      <c r="N76" s="993"/>
    </row>
    <row r="77" spans="1:19" ht="13.15" customHeight="1">
      <c r="A77" s="310" t="str">
        <f>IF(PSUYr1!A77&lt;&gt;"",PSUYr1!A77,"")</f>
        <v/>
      </c>
      <c r="B77" s="266" t="s">
        <v>1</v>
      </c>
      <c r="C77" s="267"/>
      <c r="D77" s="267"/>
      <c r="E77" s="267"/>
      <c r="F77" s="267"/>
      <c r="G77" s="267"/>
      <c r="H77" s="267"/>
      <c r="I77" s="267"/>
      <c r="J77" s="267"/>
      <c r="K77" s="267"/>
      <c r="L77" s="267"/>
      <c r="M77" s="267"/>
      <c r="N77" s="268"/>
    </row>
    <row r="78" spans="1:19" ht="13.15" customHeight="1">
      <c r="A78" s="310" t="str">
        <f>IF(PSUYr1!A78&lt;&gt;"",PSUYr1!A78,"")</f>
        <v/>
      </c>
      <c r="B78" s="269"/>
      <c r="C78" s="8" t="str">
        <f>Sponsor!B78</f>
        <v>Total Non-Student Salaries and Wages</v>
      </c>
      <c r="D78" s="53">
        <f>Sponsor!E78</f>
        <v>0</v>
      </c>
      <c r="E78" s="58">
        <f>U10+AA10+E15+E16+E19+E20+E21+E22</f>
        <v>0</v>
      </c>
      <c r="F78" s="58">
        <f>U15+AA15+F15+F16+F19+F20+F21+F22</f>
        <v>0</v>
      </c>
      <c r="G78" s="58">
        <f>U19+AA19+G15+G16+G19+G20+G21+G22</f>
        <v>0</v>
      </c>
      <c r="H78" s="58">
        <f>U23+AA23+H15+H16+H19+H20+H21+H22</f>
        <v>0</v>
      </c>
      <c r="I78" s="58">
        <f>U27+AA27+I15+I16+I19+I20+I21+I22</f>
        <v>0</v>
      </c>
      <c r="J78" s="86">
        <f>SUM(E78:I78)</f>
        <v>0</v>
      </c>
      <c r="K78" s="53">
        <f>D78+J78</f>
        <v>0</v>
      </c>
      <c r="L78" s="58">
        <f>L13+L15+L16+L19+L20+L21+L22</f>
        <v>0</v>
      </c>
      <c r="M78" s="58">
        <f>M13+M15+M16+M19+M20+M21+M22</f>
        <v>0</v>
      </c>
      <c r="N78" s="270">
        <f>SUM(K78:M78)</f>
        <v>0</v>
      </c>
      <c r="Q78" s="2"/>
    </row>
    <row r="79" spans="1:19" ht="13.15" customHeight="1">
      <c r="A79" s="310" t="str">
        <f>IF(PSUYr1!A79&lt;&gt;"",PSUYr1!A79,"")</f>
        <v/>
      </c>
      <c r="B79" s="269"/>
      <c r="C79" s="9" t="str">
        <f>Sponsor!B79</f>
        <v xml:space="preserve"> Total Salaries/Wages Summer/Temp</v>
      </c>
      <c r="D79" s="59">
        <f>Sponsor!E79</f>
        <v>0</v>
      </c>
      <c r="E79" s="58">
        <f>E20+E21+U10 + Z10</f>
        <v>0</v>
      </c>
      <c r="F79" s="58">
        <f>F20+F21+U15+Z15</f>
        <v>0</v>
      </c>
      <c r="G79" s="58">
        <f>G20+G21+U19+Z19</f>
        <v>0</v>
      </c>
      <c r="H79" s="58">
        <f>H20+H21+U23+Z23</f>
        <v>0</v>
      </c>
      <c r="I79" s="58">
        <f>I20+I21+U27+Z27</f>
        <v>0</v>
      </c>
      <c r="J79" s="71">
        <f>SUM(E79:I79)</f>
        <v>0</v>
      </c>
      <c r="K79" s="59">
        <f>D79+J79</f>
        <v>0</v>
      </c>
      <c r="L79" s="58">
        <f>L20+L21</f>
        <v>0</v>
      </c>
      <c r="M79" s="58">
        <f>M20+M21</f>
        <v>0</v>
      </c>
      <c r="N79" s="271">
        <f>SUM(K79:M79)</f>
        <v>0</v>
      </c>
    </row>
    <row r="80" spans="1:19" ht="13.15" customHeight="1">
      <c r="A80" s="310" t="str">
        <f>IF(PSUYr1!A80&lt;&gt;"",PSUYr1!A80,"")</f>
        <v/>
      </c>
      <c r="B80" s="1134" t="str">
        <f>Sponsor!B80</f>
        <v>Full Fringe Employees</v>
      </c>
      <c r="C80" s="737"/>
      <c r="D80" s="59">
        <f>Sponsor!E80</f>
        <v>0</v>
      </c>
      <c r="E80" s="58">
        <f>ROUND((E78-E79)*E67,0)</f>
        <v>0</v>
      </c>
      <c r="F80" s="58">
        <f>ROUND((F78-F79)*F67,0)</f>
        <v>0</v>
      </c>
      <c r="G80" s="58">
        <f>ROUND((G78-G79)*G67,0)</f>
        <v>0</v>
      </c>
      <c r="H80" s="58">
        <f>ROUND((H78-H79)*H67,0)</f>
        <v>0</v>
      </c>
      <c r="I80" s="58">
        <f>ROUND((I78-I79)*I67,0)</f>
        <v>0</v>
      </c>
      <c r="J80" s="71">
        <f>SUM(E80:I80)</f>
        <v>0</v>
      </c>
      <c r="K80" s="59">
        <f>D80+J80</f>
        <v>0</v>
      </c>
      <c r="L80" s="58">
        <f>ROUND((L78-L79)*L67,0)</f>
        <v>0</v>
      </c>
      <c r="M80" s="58">
        <f>ROUND((M78-M79)*M67,0)</f>
        <v>0</v>
      </c>
      <c r="N80" s="271">
        <f>SUM(K80:M80)</f>
        <v>0</v>
      </c>
      <c r="Q80" s="12"/>
    </row>
    <row r="81" spans="1:17" ht="13.15" customHeight="1">
      <c r="A81" s="310" t="str">
        <f>IF(PSUYr1!A81&lt;&gt;"",PSUYr1!A81,"")</f>
        <v/>
      </c>
      <c r="B81" s="1135" t="str">
        <f>Sponsor!B81</f>
        <v>Partial/Summer Fringe Employees</v>
      </c>
      <c r="C81" s="1136"/>
      <c r="D81" s="64">
        <f>Sponsor!E81</f>
        <v>0</v>
      </c>
      <c r="E81" s="65">
        <f>ROUND(E79*E68,0)</f>
        <v>0</v>
      </c>
      <c r="F81" s="65">
        <f>ROUND(F79*F68,0)</f>
        <v>0</v>
      </c>
      <c r="G81" s="65">
        <f>ROUND(G79*G68,0)</f>
        <v>0</v>
      </c>
      <c r="H81" s="65">
        <f>ROUND(H79*H68,0)</f>
        <v>0</v>
      </c>
      <c r="I81" s="65">
        <f>ROUND(I79*I68,0)</f>
        <v>0</v>
      </c>
      <c r="J81" s="87">
        <f>SUM(E81:I81)</f>
        <v>0</v>
      </c>
      <c r="K81" s="64">
        <f>D81+J81</f>
        <v>0</v>
      </c>
      <c r="L81" s="65">
        <f>ROUND(L79*L68,0)</f>
        <v>0</v>
      </c>
      <c r="M81" s="65">
        <f>ROUND(M79*M68,0)</f>
        <v>0</v>
      </c>
      <c r="N81" s="272">
        <f>SUM(K81:M81)</f>
        <v>0</v>
      </c>
      <c r="Q81" s="12"/>
    </row>
    <row r="82" spans="1:17" ht="13.15" customHeight="1" thickBot="1">
      <c r="A82" s="310" t="str">
        <f>IF(PSUYr1!A82&lt;&gt;"",PSUYr1!A82,"")</f>
        <v/>
      </c>
      <c r="B82" s="1133" t="s">
        <v>3</v>
      </c>
      <c r="C82" s="781"/>
      <c r="D82" s="280">
        <f>Sponsor!E82</f>
        <v>0</v>
      </c>
      <c r="E82" s="281">
        <f>E80+E81</f>
        <v>0</v>
      </c>
      <c r="F82" s="281">
        <f>F80+F81</f>
        <v>0</v>
      </c>
      <c r="G82" s="281">
        <f>G80+G81</f>
        <v>0</v>
      </c>
      <c r="H82" s="281">
        <f>H80+H81</f>
        <v>0</v>
      </c>
      <c r="I82" s="281">
        <f>I80+I81</f>
        <v>0</v>
      </c>
      <c r="J82" s="282">
        <f>SUM(E82:I82)</f>
        <v>0</v>
      </c>
      <c r="K82" s="280">
        <f>D82+J82</f>
        <v>0</v>
      </c>
      <c r="L82" s="281">
        <f>L80+L81</f>
        <v>0</v>
      </c>
      <c r="M82" s="281">
        <f>M80+M81</f>
        <v>0</v>
      </c>
      <c r="N82" s="283">
        <f>SUM(K82:M82)</f>
        <v>0</v>
      </c>
      <c r="Q82" s="12"/>
    </row>
    <row r="83" spans="1:17" ht="13.15" customHeight="1">
      <c r="A83" s="310" t="str">
        <f>IF(PSUYr1!A83&lt;&gt;"",PSUYr1!A83,"")</f>
        <v/>
      </c>
      <c r="B83" s="306" t="s">
        <v>318</v>
      </c>
      <c r="C83" s="274"/>
      <c r="D83" s="274"/>
      <c r="E83" s="274"/>
      <c r="F83" s="274"/>
      <c r="G83" s="274"/>
      <c r="H83" s="274"/>
      <c r="I83" s="274"/>
      <c r="J83" s="274"/>
      <c r="K83" s="274"/>
      <c r="L83" s="274"/>
      <c r="M83" s="274"/>
      <c r="N83" s="275"/>
      <c r="O83" s="13"/>
      <c r="P83" s="13"/>
    </row>
    <row r="84" spans="1:17" ht="13.15" customHeight="1">
      <c r="A84" s="310" t="str">
        <f>IF(PSUYr1!A84&lt;&gt;"",PSUYr1!A84,"")</f>
        <v/>
      </c>
      <c r="B84" s="784" t="s">
        <v>319</v>
      </c>
      <c r="C84" s="772"/>
      <c r="D84" s="321" t="str">
        <f>Sponsor!E84</f>
        <v>SW</v>
      </c>
      <c r="E84" s="391"/>
      <c r="F84" s="102"/>
      <c r="G84" s="102"/>
      <c r="H84" s="102"/>
      <c r="I84" s="102"/>
      <c r="J84" s="22"/>
      <c r="K84" s="22"/>
      <c r="L84" s="22"/>
      <c r="M84" s="22"/>
      <c r="N84" s="292"/>
    </row>
    <row r="85" spans="1:17" ht="13.15" customHeight="1">
      <c r="A85" s="310" t="str">
        <f>IF(PSUYr1!A85&lt;&gt;"",PSUYr1!A85,"")</f>
        <v/>
      </c>
      <c r="B85" s="736" t="s">
        <v>4</v>
      </c>
      <c r="C85" s="737"/>
      <c r="D85" s="58">
        <f>Sponsor!E85</f>
        <v>0</v>
      </c>
      <c r="E85" s="362">
        <f t="shared" ref="E85:K85" si="23">E53</f>
        <v>0</v>
      </c>
      <c r="F85" s="361">
        <f t="shared" si="23"/>
        <v>0</v>
      </c>
      <c r="G85" s="361">
        <f t="shared" si="23"/>
        <v>0</v>
      </c>
      <c r="H85" s="361">
        <f t="shared" si="23"/>
        <v>0</v>
      </c>
      <c r="I85" s="361">
        <f t="shared" si="23"/>
        <v>0</v>
      </c>
      <c r="J85" s="86">
        <f t="shared" si="23"/>
        <v>0</v>
      </c>
      <c r="K85" s="71">
        <f t="shared" si="23"/>
        <v>0</v>
      </c>
      <c r="L85" s="1017" t="s">
        <v>235</v>
      </c>
      <c r="M85" s="1018"/>
      <c r="N85" s="271">
        <f t="shared" ref="N85:N116" si="24">SUM(K85:M85)</f>
        <v>0</v>
      </c>
    </row>
    <row r="86" spans="1:17" ht="13.15" customHeight="1">
      <c r="A86" s="310" t="str">
        <f>IF(PSUYr1!A86&lt;&gt;"",PSUYr1!A86,"")</f>
        <v/>
      </c>
      <c r="B86" s="736" t="s">
        <v>5</v>
      </c>
      <c r="C86" s="737"/>
      <c r="D86" s="58">
        <f>Sponsor!E86</f>
        <v>0</v>
      </c>
      <c r="E86" s="362">
        <f t="shared" ref="E86:K86" si="25">-E31</f>
        <v>0</v>
      </c>
      <c r="F86" s="361">
        <f t="shared" si="25"/>
        <v>0</v>
      </c>
      <c r="G86" s="361">
        <f t="shared" si="25"/>
        <v>0</v>
      </c>
      <c r="H86" s="361">
        <f t="shared" si="25"/>
        <v>0</v>
      </c>
      <c r="I86" s="361">
        <f t="shared" si="25"/>
        <v>0</v>
      </c>
      <c r="J86" s="71">
        <f t="shared" ref="J86:J91" si="26">SUM(E86:I86)</f>
        <v>0</v>
      </c>
      <c r="K86" s="71">
        <f t="shared" si="25"/>
        <v>0</v>
      </c>
      <c r="L86" s="1019"/>
      <c r="M86" s="1020"/>
      <c r="N86" s="271">
        <f t="shared" si="24"/>
        <v>0</v>
      </c>
    </row>
    <row r="87" spans="1:17" ht="13.15" customHeight="1">
      <c r="A87" s="310" t="str">
        <f>IF(PSUYr1!A87&lt;&gt;"",PSUYr1!A87,"")</f>
        <v/>
      </c>
      <c r="B87" s="736" t="s">
        <v>8</v>
      </c>
      <c r="C87" s="737"/>
      <c r="D87" s="58">
        <f>Sponsor!E87</f>
        <v>0</v>
      </c>
      <c r="E87" s="362">
        <f>-E42</f>
        <v>0</v>
      </c>
      <c r="F87" s="361">
        <f>-F42</f>
        <v>0</v>
      </c>
      <c r="G87" s="361">
        <f>-G42</f>
        <v>0</v>
      </c>
      <c r="H87" s="361">
        <f>-H42</f>
        <v>0</v>
      </c>
      <c r="I87" s="361">
        <f>-I42</f>
        <v>0</v>
      </c>
      <c r="J87" s="71">
        <f t="shared" si="26"/>
        <v>0</v>
      </c>
      <c r="K87" s="71">
        <f>-K42</f>
        <v>0</v>
      </c>
      <c r="L87" s="1019"/>
      <c r="M87" s="1020"/>
      <c r="N87" s="271">
        <f t="shared" si="24"/>
        <v>0</v>
      </c>
    </row>
    <row r="88" spans="1:17" ht="13.15" customHeight="1">
      <c r="A88" s="310" t="str">
        <f>IF(PSUYr1!A88&lt;&gt;"",PSUYr1!A88,"")</f>
        <v/>
      </c>
      <c r="B88" s="736" t="s">
        <v>6</v>
      </c>
      <c r="C88" s="737"/>
      <c r="D88" s="58">
        <f>Sponsor!E88</f>
        <v>0</v>
      </c>
      <c r="E88" s="362">
        <f t="shared" ref="E88:K88" si="27">-E49</f>
        <v>0</v>
      </c>
      <c r="F88" s="361">
        <f t="shared" si="27"/>
        <v>0</v>
      </c>
      <c r="G88" s="361">
        <f t="shared" si="27"/>
        <v>0</v>
      </c>
      <c r="H88" s="361">
        <f t="shared" si="27"/>
        <v>0</v>
      </c>
      <c r="I88" s="361">
        <f t="shared" si="27"/>
        <v>0</v>
      </c>
      <c r="J88" s="71">
        <f t="shared" si="26"/>
        <v>0</v>
      </c>
      <c r="K88" s="71">
        <f t="shared" si="27"/>
        <v>0</v>
      </c>
      <c r="L88" s="1019"/>
      <c r="M88" s="1020"/>
      <c r="N88" s="271">
        <f t="shared" si="24"/>
        <v>0</v>
      </c>
    </row>
    <row r="89" spans="1:17" ht="13.15" customHeight="1">
      <c r="A89" s="310" t="str">
        <f>IF(PSUYr1!A89&lt;&gt;"",PSUYr1!A89,"")</f>
        <v/>
      </c>
      <c r="C89" s="9" t="s">
        <v>209</v>
      </c>
      <c r="D89" s="63">
        <f>Sponsor!E89</f>
        <v>0</v>
      </c>
      <c r="E89" s="376" t="s">
        <v>9</v>
      </c>
      <c r="F89" s="385" t="s">
        <v>9</v>
      </c>
      <c r="G89" s="385" t="s">
        <v>9</v>
      </c>
      <c r="H89" s="385" t="s">
        <v>9</v>
      </c>
      <c r="I89" s="385" t="s">
        <v>9</v>
      </c>
      <c r="J89" s="71">
        <f t="shared" si="26"/>
        <v>0</v>
      </c>
      <c r="K89" s="71">
        <f>D89+J89</f>
        <v>0</v>
      </c>
      <c r="L89" s="1019"/>
      <c r="M89" s="1020"/>
      <c r="N89" s="285">
        <f>K89</f>
        <v>0</v>
      </c>
    </row>
    <row r="90" spans="1:17" ht="13.15" customHeight="1">
      <c r="A90" s="310" t="str">
        <f>IF(PSUYr1!A90&lt;&gt;"",PSUYr1!A90,"")</f>
        <v/>
      </c>
      <c r="B90" s="770" t="s">
        <v>291</v>
      </c>
      <c r="C90" s="737"/>
      <c r="D90" s="364">
        <f>Sponsor!E90</f>
        <v>0</v>
      </c>
      <c r="E90" s="544">
        <f>-(E24+E25+E36+E51+E44+E45+E46+E47+E48)</f>
        <v>0</v>
      </c>
      <c r="F90" s="447">
        <f>-(F24+F25+F36+F51+F44+F45+F46+F47+F48)</f>
        <v>0</v>
      </c>
      <c r="G90" s="447">
        <f>-(G24+G25+G36+G51+G44+G45+G46+G47+G48)</f>
        <v>0</v>
      </c>
      <c r="H90" s="447">
        <f>-(H24+H25+H36+H51+H44+H45+H46+H47+H48)</f>
        <v>0</v>
      </c>
      <c r="I90" s="447">
        <f>-(I24+I25+I36+I51+I44+I45+I46+I47+I48)</f>
        <v>0</v>
      </c>
      <c r="J90" s="541">
        <f t="shared" si="26"/>
        <v>0</v>
      </c>
      <c r="K90" s="71">
        <f>D90+J90</f>
        <v>0</v>
      </c>
      <c r="L90" s="1019"/>
      <c r="M90" s="1020"/>
      <c r="N90" s="285">
        <f t="shared" si="24"/>
        <v>0</v>
      </c>
    </row>
    <row r="91" spans="1:17" s="3" customFormat="1" ht="13.15" customHeight="1" thickBot="1">
      <c r="A91" s="311" t="str">
        <f>IF(PSUYr1!A91&lt;&gt;"",PSUYr1!A91,"")</f>
        <v/>
      </c>
      <c r="B91" s="763" t="s">
        <v>329</v>
      </c>
      <c r="C91" s="781"/>
      <c r="D91" s="264">
        <f>Sponsor!E91</f>
        <v>0</v>
      </c>
      <c r="E91" s="542">
        <f>SUM(E85:E90)</f>
        <v>0</v>
      </c>
      <c r="F91" s="542">
        <f>SUM(F85:F90)</f>
        <v>0</v>
      </c>
      <c r="G91" s="542">
        <f>SUM(G85:G90)</f>
        <v>0</v>
      </c>
      <c r="H91" s="542">
        <f>SUM(H85:H90)</f>
        <v>0</v>
      </c>
      <c r="I91" s="542">
        <f>SUM(I85:I90)</f>
        <v>0</v>
      </c>
      <c r="J91" s="282">
        <f t="shared" si="26"/>
        <v>0</v>
      </c>
      <c r="K91" s="264">
        <f>IF($D$84="TDC",K53,SUM(K85:K90))</f>
        <v>0</v>
      </c>
      <c r="L91" s="780"/>
      <c r="M91" s="1021"/>
      <c r="N91" s="273">
        <f t="shared" si="24"/>
        <v>0</v>
      </c>
      <c r="O91"/>
      <c r="P91"/>
    </row>
    <row r="92" spans="1:17" ht="13.15" customHeight="1">
      <c r="A92" s="321" t="str">
        <f>IF(PSUYr1!A92&lt;&gt;"",PSUYr1!A92,"")</f>
        <v/>
      </c>
      <c r="B92" s="306" t="str">
        <f>IF(PSUYr1!B92="","",PSUYr1!B92)</f>
        <v>ADDITIONAL SENIOR PERSONNEL - names and account codes must be entered in Sponsor tab</v>
      </c>
      <c r="C92" s="274"/>
      <c r="D92" s="274"/>
      <c r="E92" s="274"/>
      <c r="F92" s="274"/>
      <c r="G92" s="274"/>
      <c r="H92" s="274"/>
      <c r="I92" s="274"/>
      <c r="J92" s="274"/>
      <c r="K92" s="274"/>
      <c r="L92" s="274"/>
      <c r="M92" s="274"/>
      <c r="N92" s="275"/>
    </row>
    <row r="93" spans="1:17" ht="13.15" customHeight="1">
      <c r="A93" s="396" t="str">
        <f>IF(PSUYr1!A93&lt;&gt;"",PSUYr1!A93,"")</f>
        <v/>
      </c>
      <c r="B93" s="309" t="str">
        <f>PSUYr1!B93</f>
        <v/>
      </c>
      <c r="C93" s="46" t="str">
        <f>IF(PSUYr1!C93="","",PSUYr1!C93)</f>
        <v/>
      </c>
      <c r="D93" s="354">
        <f>Sponsor!E93</f>
        <v>0</v>
      </c>
      <c r="E93" s="202"/>
      <c r="F93" s="51"/>
      <c r="G93" s="51"/>
      <c r="H93" s="51"/>
      <c r="I93" s="51"/>
      <c r="J93" s="86">
        <f t="shared" ref="J93:J108" si="28">SUM(E93:I93)</f>
        <v>0</v>
      </c>
      <c r="K93" s="53">
        <f t="shared" ref="K93:K108" si="29">D93+J93</f>
        <v>0</v>
      </c>
      <c r="L93" s="51"/>
      <c r="M93" s="51"/>
      <c r="N93" s="270">
        <f t="shared" si="24"/>
        <v>0</v>
      </c>
    </row>
    <row r="94" spans="1:17" ht="13.15" customHeight="1">
      <c r="A94" s="396" t="str">
        <f>IF(PSUYr1!A94&lt;&gt;"",PSUYr1!A94,"")</f>
        <v/>
      </c>
      <c r="B94" s="309" t="str">
        <f>PSUYr1!B94</f>
        <v/>
      </c>
      <c r="C94" s="46" t="str">
        <f>IF(PSUYr1!C94="","",PSUYr1!C94)</f>
        <v/>
      </c>
      <c r="D94" s="355">
        <f>Sponsor!E94</f>
        <v>0</v>
      </c>
      <c r="E94" s="203"/>
      <c r="F94" s="57"/>
      <c r="G94" s="57"/>
      <c r="H94" s="57"/>
      <c r="I94" s="57"/>
      <c r="J94" s="71">
        <f t="shared" si="28"/>
        <v>0</v>
      </c>
      <c r="K94" s="59">
        <f t="shared" si="29"/>
        <v>0</v>
      </c>
      <c r="L94" s="57"/>
      <c r="M94" s="57"/>
      <c r="N94" s="271">
        <f t="shared" si="24"/>
        <v>0</v>
      </c>
    </row>
    <row r="95" spans="1:17" ht="13.15" customHeight="1">
      <c r="A95" s="396" t="str">
        <f>IF(PSUYr1!A95&lt;&gt;"",PSUYr1!A95,"")</f>
        <v/>
      </c>
      <c r="B95" s="309" t="str">
        <f>PSUYr1!B95</f>
        <v/>
      </c>
      <c r="C95" s="46" t="str">
        <f>IF(PSUYr1!C95="","",PSUYr1!C95)</f>
        <v/>
      </c>
      <c r="D95" s="355">
        <f>Sponsor!E95</f>
        <v>0</v>
      </c>
      <c r="E95" s="203"/>
      <c r="F95" s="57"/>
      <c r="G95" s="57"/>
      <c r="H95" s="57"/>
      <c r="I95" s="57"/>
      <c r="J95" s="71">
        <f t="shared" si="28"/>
        <v>0</v>
      </c>
      <c r="K95" s="59">
        <f t="shared" si="29"/>
        <v>0</v>
      </c>
      <c r="L95" s="57"/>
      <c r="M95" s="57"/>
      <c r="N95" s="271">
        <f t="shared" si="24"/>
        <v>0</v>
      </c>
    </row>
    <row r="96" spans="1:17" ht="13.15" customHeight="1">
      <c r="A96" s="396" t="str">
        <f>IF(PSUYr1!A96&lt;&gt;"",PSUYr1!A96,"")</f>
        <v/>
      </c>
      <c r="B96" s="309" t="str">
        <f>PSUYr1!B96</f>
        <v/>
      </c>
      <c r="C96" s="46" t="str">
        <f>IF(PSUYr1!C96="","",PSUYr1!C96)</f>
        <v/>
      </c>
      <c r="D96" s="355">
        <f>Sponsor!E96</f>
        <v>0</v>
      </c>
      <c r="E96" s="203"/>
      <c r="F96" s="57"/>
      <c r="G96" s="57"/>
      <c r="H96" s="57"/>
      <c r="I96" s="57"/>
      <c r="J96" s="71">
        <f t="shared" si="28"/>
        <v>0</v>
      </c>
      <c r="K96" s="59">
        <f t="shared" si="29"/>
        <v>0</v>
      </c>
      <c r="L96" s="57"/>
      <c r="M96" s="57"/>
      <c r="N96" s="271">
        <f t="shared" si="24"/>
        <v>0</v>
      </c>
    </row>
    <row r="97" spans="1:18" ht="13.15" customHeight="1">
      <c r="A97" s="396" t="str">
        <f>IF(PSUYr1!A97&lt;&gt;"",PSUYr1!A97,"")</f>
        <v/>
      </c>
      <c r="B97" s="309" t="str">
        <f>PSUYr1!B97</f>
        <v/>
      </c>
      <c r="C97" s="46" t="str">
        <f>IF(PSUYr1!C97="","",PSUYr1!C97)</f>
        <v/>
      </c>
      <c r="D97" s="355">
        <f>Sponsor!E97</f>
        <v>0</v>
      </c>
      <c r="E97" s="203"/>
      <c r="F97" s="57"/>
      <c r="G97" s="57"/>
      <c r="H97" s="57"/>
      <c r="I97" s="57"/>
      <c r="J97" s="71">
        <f t="shared" si="28"/>
        <v>0</v>
      </c>
      <c r="K97" s="59">
        <f t="shared" si="29"/>
        <v>0</v>
      </c>
      <c r="L97" s="57"/>
      <c r="M97" s="57"/>
      <c r="N97" s="271">
        <f t="shared" si="24"/>
        <v>0</v>
      </c>
    </row>
    <row r="98" spans="1:18" ht="13.15" customHeight="1">
      <c r="A98" s="396" t="str">
        <f>IF(PSUYr1!A98&lt;&gt;"",PSUYr1!A98,"")</f>
        <v/>
      </c>
      <c r="B98" s="309" t="str">
        <f>PSUYr1!B98</f>
        <v/>
      </c>
      <c r="C98" s="46" t="str">
        <f>IF(PSUYr1!C98="","",PSUYr1!C98)</f>
        <v/>
      </c>
      <c r="D98" s="355">
        <f>Sponsor!E98</f>
        <v>0</v>
      </c>
      <c r="E98" s="203"/>
      <c r="F98" s="57"/>
      <c r="G98" s="57"/>
      <c r="H98" s="57"/>
      <c r="I98" s="57"/>
      <c r="J98" s="71">
        <f t="shared" si="28"/>
        <v>0</v>
      </c>
      <c r="K98" s="59">
        <f t="shared" si="29"/>
        <v>0</v>
      </c>
      <c r="L98" s="57"/>
      <c r="M98" s="57"/>
      <c r="N98" s="271">
        <f t="shared" si="24"/>
        <v>0</v>
      </c>
    </row>
    <row r="99" spans="1:18" ht="13.15" customHeight="1">
      <c r="A99" s="396" t="str">
        <f>IF(PSUYr1!A99&lt;&gt;"",PSUYr1!A99,"")</f>
        <v/>
      </c>
      <c r="B99" s="309" t="str">
        <f>PSUYr1!B99</f>
        <v/>
      </c>
      <c r="C99" s="46" t="str">
        <f>IF(PSUYr1!C99="","",PSUYr1!C99)</f>
        <v/>
      </c>
      <c r="D99" s="355">
        <f>Sponsor!E99</f>
        <v>0</v>
      </c>
      <c r="E99" s="203"/>
      <c r="F99" s="57"/>
      <c r="G99" s="57"/>
      <c r="H99" s="57"/>
      <c r="I99" s="57"/>
      <c r="J99" s="71">
        <f t="shared" si="28"/>
        <v>0</v>
      </c>
      <c r="K99" s="59">
        <f t="shared" si="29"/>
        <v>0</v>
      </c>
      <c r="L99" s="57"/>
      <c r="M99" s="57"/>
      <c r="N99" s="271">
        <f t="shared" si="24"/>
        <v>0</v>
      </c>
    </row>
    <row r="100" spans="1:18" ht="13.15" customHeight="1">
      <c r="A100" s="396" t="str">
        <f>IF(PSUYr1!A100&lt;&gt;"",PSUYr1!A100,"")</f>
        <v/>
      </c>
      <c r="B100" s="309" t="str">
        <f>PSUYr1!B100</f>
        <v/>
      </c>
      <c r="C100" s="46" t="str">
        <f>IF(PSUYr1!C100="","",PSUYr1!C100)</f>
        <v/>
      </c>
      <c r="D100" s="355">
        <f>Sponsor!E100</f>
        <v>0</v>
      </c>
      <c r="E100" s="203"/>
      <c r="F100" s="57"/>
      <c r="G100" s="57"/>
      <c r="H100" s="57"/>
      <c r="I100" s="57"/>
      <c r="J100" s="71">
        <f t="shared" si="28"/>
        <v>0</v>
      </c>
      <c r="K100" s="59">
        <f t="shared" si="29"/>
        <v>0</v>
      </c>
      <c r="L100" s="57"/>
      <c r="M100" s="57"/>
      <c r="N100" s="271">
        <f t="shared" si="24"/>
        <v>0</v>
      </c>
    </row>
    <row r="101" spans="1:18" ht="13.15" customHeight="1">
      <c r="A101" s="396" t="str">
        <f>IF(PSUYr1!A101&lt;&gt;"",PSUYr1!A101,"")</f>
        <v/>
      </c>
      <c r="B101" s="309" t="str">
        <f>PSUYr1!B101</f>
        <v/>
      </c>
      <c r="C101" s="46" t="str">
        <f>IF(PSUYr1!C101="","",PSUYr1!C101)</f>
        <v/>
      </c>
      <c r="D101" s="355">
        <f>Sponsor!E101</f>
        <v>0</v>
      </c>
      <c r="E101" s="203"/>
      <c r="F101" s="57"/>
      <c r="G101" s="57"/>
      <c r="H101" s="57"/>
      <c r="I101" s="57"/>
      <c r="J101" s="71">
        <f t="shared" si="28"/>
        <v>0</v>
      </c>
      <c r="K101" s="59">
        <f t="shared" si="29"/>
        <v>0</v>
      </c>
      <c r="L101" s="57"/>
      <c r="M101" s="57"/>
      <c r="N101" s="271">
        <f t="shared" si="24"/>
        <v>0</v>
      </c>
    </row>
    <row r="102" spans="1:18" ht="13.15" customHeight="1">
      <c r="A102" s="396" t="str">
        <f>IF(PSUYr1!A102&lt;&gt;"",PSUYr1!A102,"")</f>
        <v/>
      </c>
      <c r="B102" s="309" t="str">
        <f>PSUYr1!B102</f>
        <v/>
      </c>
      <c r="C102" s="46" t="str">
        <f>IF(PSUYr1!C102="","",PSUYr1!C102)</f>
        <v/>
      </c>
      <c r="D102" s="355">
        <f>Sponsor!E102</f>
        <v>0</v>
      </c>
      <c r="E102" s="203"/>
      <c r="F102" s="57"/>
      <c r="G102" s="57"/>
      <c r="H102" s="57"/>
      <c r="I102" s="57"/>
      <c r="J102" s="71">
        <f t="shared" si="28"/>
        <v>0</v>
      </c>
      <c r="K102" s="59">
        <f t="shared" si="29"/>
        <v>0</v>
      </c>
      <c r="L102" s="57"/>
      <c r="M102" s="57"/>
      <c r="N102" s="271">
        <f t="shared" si="24"/>
        <v>0</v>
      </c>
    </row>
    <row r="103" spans="1:18" ht="13.15" customHeight="1">
      <c r="A103" s="396" t="str">
        <f>IF(PSUYr1!A103&lt;&gt;"",PSUYr1!A103,"")</f>
        <v/>
      </c>
      <c r="B103" s="309" t="str">
        <f>PSUYr1!B103</f>
        <v/>
      </c>
      <c r="C103" s="46" t="str">
        <f>IF(PSUYr1!C103="","",PSUYr1!C103)</f>
        <v/>
      </c>
      <c r="D103" s="355">
        <f>Sponsor!E103</f>
        <v>0</v>
      </c>
      <c r="E103" s="203"/>
      <c r="F103" s="57"/>
      <c r="G103" s="57"/>
      <c r="H103" s="57"/>
      <c r="I103" s="57"/>
      <c r="J103" s="71">
        <f t="shared" si="28"/>
        <v>0</v>
      </c>
      <c r="K103" s="59">
        <f t="shared" si="29"/>
        <v>0</v>
      </c>
      <c r="L103" s="57"/>
      <c r="M103" s="57"/>
      <c r="N103" s="271">
        <f t="shared" si="24"/>
        <v>0</v>
      </c>
      <c r="O103" s="4"/>
      <c r="P103" s="4"/>
    </row>
    <row r="104" spans="1:18" ht="13.15" customHeight="1">
      <c r="A104" s="396" t="str">
        <f>IF(PSUYr1!A104&lt;&gt;"",PSUYr1!A104,"")</f>
        <v/>
      </c>
      <c r="B104" s="309" t="str">
        <f>PSUYr1!B104</f>
        <v/>
      </c>
      <c r="C104" s="46" t="str">
        <f>IF(PSUYr1!C104="","",PSUYr1!C104)</f>
        <v/>
      </c>
      <c r="D104" s="355">
        <f>Sponsor!E104</f>
        <v>0</v>
      </c>
      <c r="E104" s="203"/>
      <c r="F104" s="57"/>
      <c r="G104" s="57"/>
      <c r="H104" s="57"/>
      <c r="I104" s="57"/>
      <c r="J104" s="71">
        <f t="shared" si="28"/>
        <v>0</v>
      </c>
      <c r="K104" s="59">
        <f t="shared" si="29"/>
        <v>0</v>
      </c>
      <c r="L104" s="57"/>
      <c r="M104" s="57"/>
      <c r="N104" s="271">
        <f t="shared" si="24"/>
        <v>0</v>
      </c>
      <c r="O104" s="27"/>
      <c r="P104" s="27"/>
    </row>
    <row r="105" spans="1:18" ht="13.15" customHeight="1">
      <c r="A105" s="396" t="str">
        <f>IF(PSUYr1!A105&lt;&gt;"",PSUYr1!A105,"")</f>
        <v/>
      </c>
      <c r="B105" s="309" t="str">
        <f>PSUYr1!B105</f>
        <v/>
      </c>
      <c r="C105" s="46" t="str">
        <f>IF(PSUYr1!C105="","",PSUYr1!C105)</f>
        <v/>
      </c>
      <c r="D105" s="355">
        <f>Sponsor!E105</f>
        <v>0</v>
      </c>
      <c r="E105" s="203"/>
      <c r="F105" s="57"/>
      <c r="G105" s="57"/>
      <c r="H105" s="57"/>
      <c r="I105" s="57"/>
      <c r="J105" s="71">
        <f t="shared" si="28"/>
        <v>0</v>
      </c>
      <c r="K105" s="59">
        <f t="shared" si="29"/>
        <v>0</v>
      </c>
      <c r="L105" s="57"/>
      <c r="M105" s="57"/>
      <c r="N105" s="271">
        <f t="shared" si="24"/>
        <v>0</v>
      </c>
      <c r="O105" s="21"/>
      <c r="P105" s="21"/>
    </row>
    <row r="106" spans="1:18" ht="13.15" customHeight="1">
      <c r="A106" s="396" t="str">
        <f>IF(PSUYr1!A106&lt;&gt;"",PSUYr1!A106,"")</f>
        <v/>
      </c>
      <c r="B106" s="309" t="str">
        <f>PSUYr1!B106</f>
        <v/>
      </c>
      <c r="C106" s="46" t="str">
        <f>IF(PSUYr1!C106="","",PSUYr1!C106)</f>
        <v/>
      </c>
      <c r="D106" s="355">
        <f>Sponsor!E106</f>
        <v>0</v>
      </c>
      <c r="E106" s="203"/>
      <c r="F106" s="57"/>
      <c r="G106" s="57"/>
      <c r="H106" s="57"/>
      <c r="I106" s="57"/>
      <c r="J106" s="71">
        <f t="shared" si="28"/>
        <v>0</v>
      </c>
      <c r="K106" s="59">
        <f t="shared" si="29"/>
        <v>0</v>
      </c>
      <c r="L106" s="57"/>
      <c r="M106" s="57"/>
      <c r="N106" s="271">
        <f t="shared" si="24"/>
        <v>0</v>
      </c>
      <c r="O106" s="21"/>
      <c r="P106" s="21"/>
    </row>
    <row r="107" spans="1:18" ht="13.15" customHeight="1">
      <c r="A107" s="396" t="str">
        <f>IF(PSUYr1!A107&lt;&gt;"",PSUYr1!A107,"")</f>
        <v/>
      </c>
      <c r="B107" s="309" t="str">
        <f>PSUYr1!B107</f>
        <v/>
      </c>
      <c r="C107" s="46" t="str">
        <f>IF(PSUYr1!C107="","",PSUYr1!C107)</f>
        <v/>
      </c>
      <c r="D107" s="355">
        <f>Sponsor!E107</f>
        <v>0</v>
      </c>
      <c r="E107" s="203"/>
      <c r="F107" s="57"/>
      <c r="G107" s="57"/>
      <c r="H107" s="57"/>
      <c r="I107" s="57"/>
      <c r="J107" s="71">
        <f t="shared" si="28"/>
        <v>0</v>
      </c>
      <c r="K107" s="59">
        <f t="shared" si="29"/>
        <v>0</v>
      </c>
      <c r="L107" s="57"/>
      <c r="M107" s="57"/>
      <c r="N107" s="271">
        <f t="shared" si="24"/>
        <v>0</v>
      </c>
      <c r="O107" s="21"/>
      <c r="P107" s="21"/>
    </row>
    <row r="108" spans="1:18" ht="13.15" customHeight="1">
      <c r="A108" s="396" t="str">
        <f>IF(PSUYr1!A108&lt;&gt;"",PSUYr1!A108,"")</f>
        <v/>
      </c>
      <c r="B108" s="309" t="str">
        <f>PSUYr1!B108</f>
        <v/>
      </c>
      <c r="C108" s="46" t="str">
        <f>IF(PSUYr1!C108="","",PSUYr1!C108)</f>
        <v/>
      </c>
      <c r="D108" s="355">
        <f>Sponsor!E108</f>
        <v>0</v>
      </c>
      <c r="E108" s="344"/>
      <c r="F108" s="462"/>
      <c r="G108" s="462"/>
      <c r="H108" s="462"/>
      <c r="I108" s="462"/>
      <c r="J108" s="185">
        <f t="shared" si="28"/>
        <v>0</v>
      </c>
      <c r="K108" s="59">
        <f t="shared" si="29"/>
        <v>0</v>
      </c>
      <c r="L108" s="57"/>
      <c r="M108" s="57"/>
      <c r="N108" s="287">
        <f t="shared" si="24"/>
        <v>0</v>
      </c>
      <c r="O108" s="21"/>
      <c r="P108" s="21"/>
    </row>
    <row r="109" spans="1:18" ht="13.15" customHeight="1" thickBot="1">
      <c r="A109" s="312" t="str">
        <f>IF(PSUYr1!A109&lt;&gt;"",PSUYr1!A109,"")</f>
        <v/>
      </c>
      <c r="B109" s="734" t="s">
        <v>60</v>
      </c>
      <c r="C109" s="734"/>
      <c r="D109" s="264">
        <f>Sponsor!E109</f>
        <v>0</v>
      </c>
      <c r="E109" s="286">
        <f t="shared" ref="E109:N109" si="30">SUM(E93:E108)</f>
        <v>0</v>
      </c>
      <c r="F109" s="286">
        <f t="shared" si="30"/>
        <v>0</v>
      </c>
      <c r="G109" s="286">
        <f t="shared" si="30"/>
        <v>0</v>
      </c>
      <c r="H109" s="286">
        <f t="shared" si="30"/>
        <v>0</v>
      </c>
      <c r="I109" s="286">
        <f t="shared" si="30"/>
        <v>0</v>
      </c>
      <c r="J109" s="288">
        <f t="shared" si="30"/>
        <v>0</v>
      </c>
      <c r="K109" s="288">
        <f t="shared" si="30"/>
        <v>0</v>
      </c>
      <c r="L109" s="286">
        <f t="shared" si="30"/>
        <v>0</v>
      </c>
      <c r="M109" s="286">
        <f t="shared" si="30"/>
        <v>0</v>
      </c>
      <c r="N109" s="273">
        <f t="shared" si="30"/>
        <v>0</v>
      </c>
      <c r="O109" s="21"/>
      <c r="P109" s="21"/>
    </row>
    <row r="110" spans="1:18" ht="13.15" customHeight="1">
      <c r="A110" s="310" t="str">
        <f>IF(PSUYr1!A110&lt;&gt;"",PSUYr1!A110,"")</f>
        <v/>
      </c>
      <c r="B110" s="276" t="str">
        <f>IF(PSUYr1!B110="","",PSUYr1!B110)</f>
        <v>ADDITIONAL CAPITAL EQUIPMENT OR CONSTRUCTION - descriptions and account codes must be entered in Sponsor tab</v>
      </c>
      <c r="C110" s="274"/>
      <c r="D110" s="274"/>
      <c r="E110" s="274"/>
      <c r="F110" s="274"/>
      <c r="G110" s="274"/>
      <c r="H110" s="274"/>
      <c r="I110" s="274"/>
      <c r="J110" s="274"/>
      <c r="K110" s="274"/>
      <c r="L110" s="274"/>
      <c r="M110" s="274"/>
      <c r="N110" s="275"/>
      <c r="O110" s="21"/>
      <c r="P110" s="21"/>
    </row>
    <row r="111" spans="1:18" ht="13.15" customHeight="1">
      <c r="A111" s="396" t="str">
        <f>IF(PSUYr1!A111&lt;&gt;"",PSUYr1!A111,"")</f>
        <v/>
      </c>
      <c r="B111" s="309" t="str">
        <f>PSUYr1!B111</f>
        <v/>
      </c>
      <c r="C111" s="46" t="str">
        <f>IF(PSUYr1!C111="","",PSUYr1!C111)</f>
        <v/>
      </c>
      <c r="D111" s="357">
        <f>Sponsor!E111</f>
        <v>0</v>
      </c>
      <c r="E111" s="202"/>
      <c r="F111" s="51"/>
      <c r="G111" s="51"/>
      <c r="H111" s="51"/>
      <c r="I111" s="51"/>
      <c r="J111" s="387">
        <f t="shared" ref="J111:J116" si="31">SUM(E111:I111)</f>
        <v>0</v>
      </c>
      <c r="K111" s="59">
        <f t="shared" ref="K111:K116" si="32">D111+J111</f>
        <v>0</v>
      </c>
      <c r="L111" s="89"/>
      <c r="M111" s="90"/>
      <c r="N111" s="289">
        <f t="shared" si="24"/>
        <v>0</v>
      </c>
      <c r="O111" s="1032"/>
      <c r="P111" s="1033"/>
      <c r="Q111" s="1033"/>
      <c r="R111" s="1033"/>
    </row>
    <row r="112" spans="1:18" ht="13.15" customHeight="1">
      <c r="A112" s="396" t="str">
        <f>IF(PSUYr1!A112&lt;&gt;"",PSUYr1!A112,"")</f>
        <v/>
      </c>
      <c r="B112" s="309" t="str">
        <f>PSUYr1!B112</f>
        <v/>
      </c>
      <c r="C112" s="46" t="str">
        <f>IF(PSUYr1!C112="","",PSUYr1!C112)</f>
        <v/>
      </c>
      <c r="D112" s="357">
        <f>Sponsor!E112</f>
        <v>0</v>
      </c>
      <c r="E112" s="203"/>
      <c r="F112" s="57"/>
      <c r="G112" s="57"/>
      <c r="H112" s="57"/>
      <c r="I112" s="57"/>
      <c r="J112" s="84">
        <f t="shared" si="31"/>
        <v>0</v>
      </c>
      <c r="K112" s="59">
        <f t="shared" si="32"/>
        <v>0</v>
      </c>
      <c r="L112" s="70"/>
      <c r="M112" s="67"/>
      <c r="N112" s="285">
        <f t="shared" si="24"/>
        <v>0</v>
      </c>
      <c r="O112" s="326"/>
      <c r="P112" s="1034"/>
      <c r="Q112" s="1034"/>
      <c r="R112" s="1034"/>
    </row>
    <row r="113" spans="1:18" ht="13.15" customHeight="1">
      <c r="A113" s="396" t="str">
        <f>IF(PSUYr1!A113&lt;&gt;"",PSUYr1!A113,"")</f>
        <v/>
      </c>
      <c r="B113" s="309" t="str">
        <f>PSUYr1!B113</f>
        <v/>
      </c>
      <c r="C113" s="46" t="str">
        <f>IF(PSUYr1!C113="","",PSUYr1!C113)</f>
        <v/>
      </c>
      <c r="D113" s="357">
        <f>Sponsor!E113</f>
        <v>0</v>
      </c>
      <c r="E113" s="203"/>
      <c r="F113" s="57"/>
      <c r="G113" s="57"/>
      <c r="H113" s="57"/>
      <c r="I113" s="57"/>
      <c r="J113" s="84">
        <f t="shared" si="31"/>
        <v>0</v>
      </c>
      <c r="K113" s="59">
        <f t="shared" si="32"/>
        <v>0</v>
      </c>
      <c r="L113" s="70"/>
      <c r="M113" s="67"/>
      <c r="N113" s="285">
        <f t="shared" si="24"/>
        <v>0</v>
      </c>
      <c r="O113" s="502"/>
      <c r="P113" s="1034"/>
      <c r="Q113" s="1034"/>
      <c r="R113" s="1034"/>
    </row>
    <row r="114" spans="1:18" ht="13.15" customHeight="1">
      <c r="A114" s="396" t="str">
        <f>IF(PSUYr1!A114&lt;&gt;"",PSUYr1!A114,"")</f>
        <v/>
      </c>
      <c r="B114" s="309" t="str">
        <f>PSUYr1!B114</f>
        <v/>
      </c>
      <c r="C114" s="46" t="str">
        <f>IF(PSUYr1!C114="","",PSUYr1!C114)</f>
        <v/>
      </c>
      <c r="D114" s="357">
        <f>Sponsor!E114</f>
        <v>0</v>
      </c>
      <c r="E114" s="203"/>
      <c r="F114" s="57"/>
      <c r="G114" s="57"/>
      <c r="H114" s="57"/>
      <c r="I114" s="57"/>
      <c r="J114" s="84">
        <f t="shared" si="31"/>
        <v>0</v>
      </c>
      <c r="K114" s="59">
        <f t="shared" si="32"/>
        <v>0</v>
      </c>
      <c r="L114" s="70"/>
      <c r="M114" s="67"/>
      <c r="N114" s="285">
        <f t="shared" si="24"/>
        <v>0</v>
      </c>
      <c r="O114" s="326"/>
      <c r="P114" s="992"/>
      <c r="Q114" s="913"/>
      <c r="R114" s="913"/>
    </row>
    <row r="115" spans="1:18" ht="13.15" customHeight="1">
      <c r="A115" s="396" t="str">
        <f>IF(PSUYr1!A115&lt;&gt;"",PSUYr1!A115,"")</f>
        <v/>
      </c>
      <c r="B115" s="309" t="str">
        <f>PSUYr1!B115</f>
        <v/>
      </c>
      <c r="C115" s="46" t="str">
        <f>IF(PSUYr1!C115="","",PSUYr1!C115)</f>
        <v/>
      </c>
      <c r="D115" s="357">
        <f>Sponsor!E115</f>
        <v>0</v>
      </c>
      <c r="E115" s="344"/>
      <c r="F115" s="462"/>
      <c r="G115" s="462"/>
      <c r="H115" s="462"/>
      <c r="I115" s="462"/>
      <c r="J115" s="84">
        <f t="shared" si="31"/>
        <v>0</v>
      </c>
      <c r="K115" s="59">
        <f t="shared" si="32"/>
        <v>0</v>
      </c>
      <c r="L115" s="70"/>
      <c r="M115" s="67"/>
      <c r="N115" s="285">
        <f t="shared" si="24"/>
        <v>0</v>
      </c>
      <c r="O115" s="326"/>
      <c r="P115" s="992"/>
      <c r="Q115" s="913"/>
      <c r="R115" s="913"/>
    </row>
    <row r="116" spans="1:18" ht="13.15" customHeight="1" thickBot="1">
      <c r="A116" s="5" t="str">
        <f>IF(PSUYr1!A116&lt;&gt;"",PSUYr1!A116,"")</f>
        <v/>
      </c>
      <c r="B116" s="1137" t="s">
        <v>204</v>
      </c>
      <c r="C116" s="734"/>
      <c r="D116" s="264">
        <f>Sponsor!E116</f>
        <v>0</v>
      </c>
      <c r="E116" s="286">
        <f>SUM(E111:E115)</f>
        <v>0</v>
      </c>
      <c r="F116" s="286">
        <f>SUM(F111:F115)</f>
        <v>0</v>
      </c>
      <c r="G116" s="286">
        <f>SUM(G111:G115)</f>
        <v>0</v>
      </c>
      <c r="H116" s="286">
        <f>SUM(H111:H115)</f>
        <v>0</v>
      </c>
      <c r="I116" s="286">
        <f>SUM(I111:I115)</f>
        <v>0</v>
      </c>
      <c r="J116" s="286">
        <f t="shared" si="31"/>
        <v>0</v>
      </c>
      <c r="K116" s="264">
        <f t="shared" si="32"/>
        <v>0</v>
      </c>
      <c r="L116" s="286">
        <f>SUM(L111:L115)</f>
        <v>0</v>
      </c>
      <c r="M116" s="286">
        <f>SUM(M111:M115)</f>
        <v>0</v>
      </c>
      <c r="N116" s="273">
        <f t="shared" si="24"/>
        <v>0</v>
      </c>
      <c r="O116" s="21"/>
      <c r="P116" s="21"/>
    </row>
    <row r="117" spans="1:18" ht="13.15" customHeight="1">
      <c r="A117" s="5" t="str">
        <f>IF(PSUYr1!A117&lt;&gt;"",PSUYr1!A117,"")</f>
        <v/>
      </c>
      <c r="B117" s="1089" t="str">
        <f>IF(PSUYr1!B117="","",PSUYr1!B117)</f>
        <v>OTHER DIRECT COSTS - descriptions and account codes must be entered in Sponsor tab</v>
      </c>
      <c r="C117" s="1090" t="str">
        <f>IF(PSUYr1!C117="","",PSUYr1!C117)</f>
        <v/>
      </c>
      <c r="D117" s="1090" t="str">
        <f>IF(PSUYr1!D117="","",PSUYr1!D117)</f>
        <v/>
      </c>
      <c r="E117" s="1090" t="str">
        <f>IF(PSUYr1!E117="","",PSUYr1!E117)</f>
        <v/>
      </c>
      <c r="F117" s="1090" t="str">
        <f>IF(PSUYr1!F117="","",PSUYr1!F117)</f>
        <v/>
      </c>
      <c r="G117" s="1090" t="str">
        <f>IF(PSUYr1!G117="","",PSUYr1!G117)</f>
        <v/>
      </c>
      <c r="H117" s="1090" t="str">
        <f>IF(PSUYr1!H117="","",PSUYr1!H117)</f>
        <v/>
      </c>
      <c r="I117" s="1090" t="str">
        <f>IF(PSUYr1!I117="","",PSUYr1!I117)</f>
        <v/>
      </c>
      <c r="J117" s="1091" t="str">
        <f>IF(PSUYr1!J117="","",PSUYr1!J117)</f>
        <v/>
      </c>
      <c r="K117" s="1091" t="str">
        <f>IF(PSUYr1!K117="","",PSUYr1!K117)</f>
        <v/>
      </c>
      <c r="L117" s="1091" t="str">
        <f>IF(PSUYr1!L117="","",PSUYr1!L117)</f>
        <v/>
      </c>
      <c r="M117" s="1091" t="str">
        <f>IF(PSUYr1!M117="","",PSUYr1!M117)</f>
        <v/>
      </c>
      <c r="N117" s="1092" t="str">
        <f>IF(PSUYr1!N117="","",PSUYr1!N117)</f>
        <v/>
      </c>
      <c r="O117" s="21"/>
      <c r="P117" s="21"/>
    </row>
    <row r="118" spans="1:18" ht="13.15" customHeight="1">
      <c r="A118" s="396">
        <f>IF(PSUYr1!A118 = "","",PSUYr1!A118)</f>
        <v>717200</v>
      </c>
      <c r="B118" s="308" t="str">
        <f>IF(PSUYr1!B118 = "","",PSUYr1!B118)</f>
        <v/>
      </c>
      <c r="C118" s="279" t="str">
        <f>IF(PSUYr1!C118 = "","",PSUYr1!C118)</f>
        <v>Other Prof Services - Publication Costs</v>
      </c>
      <c r="D118" s="357">
        <f>Sponsor!E119</f>
        <v>0</v>
      </c>
      <c r="E118" s="202"/>
      <c r="F118" s="51"/>
      <c r="G118" s="51"/>
      <c r="H118" s="51"/>
      <c r="I118" s="51"/>
      <c r="J118" s="84">
        <f>SUM(E118:I118)</f>
        <v>0</v>
      </c>
      <c r="K118" s="59">
        <f>D118+J118</f>
        <v>0</v>
      </c>
      <c r="L118" s="67"/>
      <c r="M118" s="67"/>
      <c r="N118" s="285">
        <f>SUM(K118:M118)</f>
        <v>0</v>
      </c>
      <c r="O118" s="21"/>
      <c r="P118" s="21"/>
    </row>
    <row r="119" spans="1:18" ht="13.15" customHeight="1">
      <c r="A119" s="396">
        <f>IF(PSUYr1!A119 = "","",PSUYr1!A119)</f>
        <v>717200</v>
      </c>
      <c r="B119" s="309" t="str">
        <f>IF(PSUYr1!B119 = "","",PSUYr1!B119)</f>
        <v/>
      </c>
      <c r="C119" s="46" t="str">
        <f>IF(PSUYr1!C119 = "","",PSUYr1!C119)</f>
        <v>Other Prof Services - Computer</v>
      </c>
      <c r="D119" s="357">
        <f>Sponsor!E120</f>
        <v>0</v>
      </c>
      <c r="E119" s="203"/>
      <c r="F119" s="57"/>
      <c r="G119" s="57"/>
      <c r="H119" s="57"/>
      <c r="I119" s="57"/>
      <c r="J119" s="84">
        <f>SUM(E119:I119)</f>
        <v>0</v>
      </c>
      <c r="K119" s="59">
        <f>D119+J119</f>
        <v>0</v>
      </c>
      <c r="L119" s="67"/>
      <c r="M119" s="67"/>
      <c r="N119" s="285">
        <f>SUM(K119:M119)</f>
        <v>0</v>
      </c>
      <c r="O119" s="21"/>
      <c r="P119" s="21"/>
    </row>
    <row r="120" spans="1:18" ht="13.15" customHeight="1">
      <c r="A120" s="396" t="str">
        <f>IF(PSUYr1!A120&lt;&gt;"",PSUYr1!A120,"")</f>
        <v>71720C</v>
      </c>
      <c r="B120" s="309" t="str">
        <f>IF(PSUYr1!B120 = "","",PSUYr1!B120)</f>
        <v/>
      </c>
      <c r="C120" s="46" t="str">
        <f>IF(PSUYr1!C120 = "","",PSUYr1!C120)</f>
        <v>Other Prof Services - Catering</v>
      </c>
      <c r="D120" s="357">
        <f>Sponsor!E121</f>
        <v>0</v>
      </c>
      <c r="E120" s="203"/>
      <c r="F120" s="57"/>
      <c r="G120" s="57"/>
      <c r="H120" s="57"/>
      <c r="I120" s="57"/>
      <c r="J120" s="84">
        <f>SUM(E120:I120)</f>
        <v>0</v>
      </c>
      <c r="K120" s="59">
        <f>D120+J120</f>
        <v>0</v>
      </c>
      <c r="L120" s="67"/>
      <c r="M120" s="67"/>
      <c r="N120" s="285">
        <f>SUM(K120:M120)</f>
        <v>0</v>
      </c>
      <c r="O120" s="31"/>
      <c r="P120" s="31"/>
    </row>
    <row r="121" spans="1:18" ht="13.15" customHeight="1">
      <c r="A121" s="396">
        <f>IF(PSUYr1!A121&lt;&gt;"",PSUYr1!A121,"")</f>
        <v>716125</v>
      </c>
      <c r="B121" s="308" t="str">
        <f>IF(PSUYr1!B121 = "","",PSUYr1!B121)</f>
        <v/>
      </c>
      <c r="C121" s="279" t="str">
        <f>IF(PSUYr1!C121 = "","",PSUYr1!C121)</f>
        <v>Rentals-Vehicles incl Marine</v>
      </c>
      <c r="D121" s="355">
        <f>Sponsor!E122</f>
        <v>0</v>
      </c>
      <c r="E121" s="203"/>
      <c r="F121" s="57"/>
      <c r="G121" s="57"/>
      <c r="H121" s="57"/>
      <c r="I121" s="57"/>
      <c r="J121" s="71">
        <f t="shared" ref="J121:J126" si="33">SUM(E121:I121)</f>
        <v>0</v>
      </c>
      <c r="K121" s="59">
        <f t="shared" ref="K121:K126" si="34">D121+J121</f>
        <v>0</v>
      </c>
      <c r="N121" s="271">
        <f t="shared" ref="N121:N126" si="35">K121+SUM(L121:M121)</f>
        <v>0</v>
      </c>
      <c r="O121" s="408"/>
      <c r="P121" s="409"/>
      <c r="Q121" s="409"/>
      <c r="R121" s="409"/>
    </row>
    <row r="122" spans="1:18" ht="13.15" customHeight="1">
      <c r="A122" s="396">
        <f>IF(PSUYr1!A122&lt;&gt;"",PSUYr1!A122,"")</f>
        <v>713000</v>
      </c>
      <c r="B122" s="309" t="str">
        <f>IF(PSUYr1!B122 = "","",PSUYr1!B122)</f>
        <v/>
      </c>
      <c r="C122" s="46" t="str">
        <f>IF(PSUYr1!C122 = "","",PSUYr1!C122)</f>
        <v>Printing &amp; Copying-General</v>
      </c>
      <c r="D122" s="355">
        <f>Sponsor!E123</f>
        <v>0</v>
      </c>
      <c r="E122" s="203"/>
      <c r="F122" s="57"/>
      <c r="G122" s="57"/>
      <c r="H122" s="57"/>
      <c r="I122" s="57"/>
      <c r="J122" s="71">
        <f t="shared" si="33"/>
        <v>0</v>
      </c>
      <c r="K122" s="59">
        <f t="shared" si="34"/>
        <v>0</v>
      </c>
      <c r="N122" s="271">
        <f t="shared" si="35"/>
        <v>0</v>
      </c>
      <c r="O122" s="410"/>
      <c r="P122" s="409"/>
      <c r="Q122" s="409"/>
      <c r="R122" s="409"/>
    </row>
    <row r="123" spans="1:18" ht="13.15" customHeight="1">
      <c r="A123" s="396" t="str">
        <f>IF(PSUYr1!A123&lt;&gt;"",PSUYr1!A123,"")</f>
        <v/>
      </c>
      <c r="B123" s="309" t="str">
        <f>IF(PSUYr1!B123 = "","",PSUYr1!B123)</f>
        <v/>
      </c>
      <c r="C123" s="46" t="str">
        <f>IF(PSUYr1!C123 = "","",PSUYr1!C123)</f>
        <v/>
      </c>
      <c r="D123" s="355">
        <f>Sponsor!E124</f>
        <v>0</v>
      </c>
      <c r="E123" s="203"/>
      <c r="F123" s="57"/>
      <c r="G123" s="57"/>
      <c r="H123" s="57"/>
      <c r="I123" s="57"/>
      <c r="J123" s="71">
        <f t="shared" si="33"/>
        <v>0</v>
      </c>
      <c r="K123" s="59">
        <f t="shared" si="34"/>
        <v>0</v>
      </c>
      <c r="N123" s="271">
        <f t="shared" si="35"/>
        <v>0</v>
      </c>
      <c r="O123" s="21"/>
      <c r="P123" s="21"/>
    </row>
    <row r="124" spans="1:18" ht="13.15" customHeight="1">
      <c r="A124" s="396" t="str">
        <f>IF(PSUYr1!A124&lt;&gt;"",PSUYr1!A124,"")</f>
        <v/>
      </c>
      <c r="B124" s="309" t="str">
        <f>IF(PSUYr1!B124 = "","",PSUYr1!B124)</f>
        <v/>
      </c>
      <c r="C124" s="46" t="str">
        <f>IF(PSUYr1!C124 = "","",PSUYr1!C124)</f>
        <v/>
      </c>
      <c r="D124" s="355">
        <f>Sponsor!E125</f>
        <v>0</v>
      </c>
      <c r="E124" s="203"/>
      <c r="F124" s="57"/>
      <c r="G124" s="57"/>
      <c r="H124" s="57"/>
      <c r="I124" s="57"/>
      <c r="J124" s="71">
        <f t="shared" si="33"/>
        <v>0</v>
      </c>
      <c r="K124" s="59">
        <f t="shared" si="34"/>
        <v>0</v>
      </c>
      <c r="N124" s="271">
        <f t="shared" si="35"/>
        <v>0</v>
      </c>
      <c r="O124" s="21"/>
      <c r="P124" s="21"/>
    </row>
    <row r="125" spans="1:18" ht="13.15" customHeight="1">
      <c r="A125" s="396" t="str">
        <f>IF(PSUYr1!A125&lt;&gt;"",PSUYr1!A125,"")</f>
        <v/>
      </c>
      <c r="B125" s="309" t="str">
        <f>IF(PSUYr1!B125 = "","",PSUYr1!B125)</f>
        <v/>
      </c>
      <c r="C125" s="46" t="str">
        <f>IF(PSUYr1!C125 = "","",PSUYr1!C125)</f>
        <v/>
      </c>
      <c r="D125" s="355">
        <f>Sponsor!E126</f>
        <v>0</v>
      </c>
      <c r="E125" s="203"/>
      <c r="F125" s="57"/>
      <c r="G125" s="57"/>
      <c r="H125" s="57"/>
      <c r="I125" s="57"/>
      <c r="J125" s="71">
        <f t="shared" si="33"/>
        <v>0</v>
      </c>
      <c r="K125" s="59">
        <f t="shared" si="34"/>
        <v>0</v>
      </c>
      <c r="N125" s="271">
        <f t="shared" si="35"/>
        <v>0</v>
      </c>
      <c r="O125" s="21"/>
      <c r="P125" s="21"/>
    </row>
    <row r="126" spans="1:18" ht="13.15" customHeight="1">
      <c r="A126" s="396" t="str">
        <f>IF(PSUYr1!A126&lt;&gt;"",PSUYr1!A126,"")</f>
        <v/>
      </c>
      <c r="B126" s="309" t="str">
        <f>IF(PSUYr1!B126 = "","",PSUYr1!B126)</f>
        <v/>
      </c>
      <c r="C126" s="46" t="str">
        <f>IF(PSUYr1!C126 = "","",PSUYr1!C126)</f>
        <v/>
      </c>
      <c r="D126" s="369">
        <f>Sponsor!E127</f>
        <v>0</v>
      </c>
      <c r="E126" s="344"/>
      <c r="F126" s="462"/>
      <c r="G126" s="462"/>
      <c r="H126" s="462"/>
      <c r="I126" s="462"/>
      <c r="J126" s="185">
        <f t="shared" si="33"/>
        <v>0</v>
      </c>
      <c r="K126" s="72">
        <f t="shared" si="34"/>
        <v>0</v>
      </c>
      <c r="N126" s="287">
        <f t="shared" si="35"/>
        <v>0</v>
      </c>
      <c r="O126" s="21"/>
      <c r="P126" s="21"/>
    </row>
    <row r="127" spans="1:18" ht="13.15" customHeight="1" thickBot="1">
      <c r="A127" s="310" t="str">
        <f>IF(PSUYr1!A127&lt;&gt;"",PSUYr1!A127,"")</f>
        <v/>
      </c>
      <c r="B127" s="1093" t="s">
        <v>177</v>
      </c>
      <c r="C127" s="1094"/>
      <c r="D127" s="53">
        <f>Sponsor!E128</f>
        <v>0</v>
      </c>
      <c r="E127" s="469">
        <f>SUM(E118:E126)</f>
        <v>0</v>
      </c>
      <c r="F127" s="52">
        <f t="shared" ref="F127:K127" si="36">SUM(F118:F126)</f>
        <v>0</v>
      </c>
      <c r="G127" s="52">
        <f t="shared" si="36"/>
        <v>0</v>
      </c>
      <c r="H127" s="52">
        <f t="shared" si="36"/>
        <v>0</v>
      </c>
      <c r="I127" s="52">
        <f t="shared" si="36"/>
        <v>0</v>
      </c>
      <c r="J127" s="86">
        <f t="shared" si="36"/>
        <v>0</v>
      </c>
      <c r="K127" s="53">
        <f t="shared" si="36"/>
        <v>0</v>
      </c>
      <c r="L127" s="53">
        <f>SUM(L118:L126)</f>
        <v>0</v>
      </c>
      <c r="M127" s="53">
        <f>SUM(M118:M126)</f>
        <v>0</v>
      </c>
      <c r="N127" s="270">
        <f>SUM(N118:N126)</f>
        <v>0</v>
      </c>
      <c r="O127" s="21"/>
      <c r="P127" s="21"/>
    </row>
    <row r="128" spans="1:18" ht="13.15" customHeight="1">
      <c r="A128" s="479"/>
      <c r="B128" s="306" t="str">
        <f>IF(PSUYr1!B128="","",PSUYr1!B128)</f>
        <v>SUBRECIPIENT DETAIL - Subrecipient organizations and account codes must be entered in Sponsor tab</v>
      </c>
      <c r="C128" s="267"/>
      <c r="D128" s="267"/>
      <c r="E128" s="267"/>
      <c r="F128" s="267"/>
      <c r="G128" s="267"/>
      <c r="H128" s="267"/>
      <c r="I128" s="267"/>
      <c r="J128" s="267"/>
      <c r="K128" s="267"/>
      <c r="L128" s="267"/>
      <c r="M128" s="267"/>
      <c r="N128" s="268"/>
      <c r="O128" s="21"/>
      <c r="P128" s="21"/>
    </row>
    <row r="129" spans="1:16" ht="13.15" customHeight="1">
      <c r="A129" s="480"/>
      <c r="B129" s="307"/>
      <c r="C129" s="342" t="s">
        <v>207</v>
      </c>
      <c r="D129" s="343"/>
      <c r="E129" s="102"/>
      <c r="F129" s="102"/>
      <c r="G129" s="102"/>
      <c r="H129" s="102"/>
      <c r="I129" s="102"/>
      <c r="J129" s="102"/>
      <c r="K129" s="102"/>
      <c r="L129" s="102"/>
      <c r="M129" s="102"/>
      <c r="N129" s="277"/>
      <c r="O129" s="21"/>
      <c r="P129" s="21"/>
    </row>
    <row r="130" spans="1:16" ht="13.15" customHeight="1">
      <c r="A130" s="480"/>
      <c r="B130" s="366" t="str">
        <f>Sponsor!B131</f>
        <v>01</v>
      </c>
      <c r="C130" s="365" t="str">
        <f>IF(Sponsor!C131="","",Sponsor!C131)</f>
        <v/>
      </c>
      <c r="D130" s="339">
        <f>Sponsor!E131</f>
        <v>0</v>
      </c>
      <c r="E130" s="229"/>
      <c r="F130" s="229"/>
      <c r="G130" s="229"/>
      <c r="H130" s="229"/>
      <c r="I130" s="229"/>
      <c r="J130" s="339">
        <f>SUM(E130:I130)</f>
        <v>0</v>
      </c>
      <c r="K130" s="339">
        <f>D130+J130</f>
        <v>0</v>
      </c>
      <c r="L130" s="427"/>
      <c r="M130" s="427"/>
      <c r="N130" s="422">
        <f>D130+L130+M130</f>
        <v>0</v>
      </c>
    </row>
    <row r="131" spans="1:16" ht="13">
      <c r="A131" s="481">
        <f>Sponsor!A132</f>
        <v>730001</v>
      </c>
      <c r="B131" s="445"/>
      <c r="C131" s="350" t="str">
        <f>Sponsor!C132</f>
        <v>Less than $25K</v>
      </c>
      <c r="D131" s="381">
        <f>Sponsor!E132</f>
        <v>0</v>
      </c>
      <c r="E131" s="1005" t="s">
        <v>235</v>
      </c>
      <c r="F131" s="1095"/>
      <c r="G131" s="1095"/>
      <c r="H131" s="1095"/>
      <c r="I131" s="1096"/>
      <c r="J131" s="478">
        <f>PSUYr1!AA129</f>
        <v>0</v>
      </c>
      <c r="K131" s="478">
        <f t="shared" ref="K131:K159" si="37">D131+J131</f>
        <v>0</v>
      </c>
      <c r="L131" s="982" t="s">
        <v>235</v>
      </c>
      <c r="M131" s="983"/>
      <c r="N131" s="379">
        <f>K131</f>
        <v>0</v>
      </c>
      <c r="O131" s="483">
        <v>60250</v>
      </c>
    </row>
    <row r="132" spans="1:16" ht="13">
      <c r="A132" s="481">
        <f>Sponsor!A133</f>
        <v>730001</v>
      </c>
      <c r="B132" s="446"/>
      <c r="C132" s="350" t="str">
        <f>Sponsor!C133</f>
        <v>Greater than $25K</v>
      </c>
      <c r="D132" s="382">
        <f>Sponsor!E133</f>
        <v>0</v>
      </c>
      <c r="E132" s="1097"/>
      <c r="F132" s="1098"/>
      <c r="G132" s="1098"/>
      <c r="H132" s="1098"/>
      <c r="I132" s="1099"/>
      <c r="J132" s="478">
        <f>J130-J131</f>
        <v>0</v>
      </c>
      <c r="K132" s="478">
        <f t="shared" si="37"/>
        <v>0</v>
      </c>
      <c r="L132" s="984"/>
      <c r="M132" s="985"/>
      <c r="N132" s="380">
        <f>K132</f>
        <v>0</v>
      </c>
      <c r="O132" s="483">
        <v>60270</v>
      </c>
    </row>
    <row r="133" spans="1:16">
      <c r="A133" s="480"/>
      <c r="B133" s="366" t="str">
        <f>Sponsor!B134</f>
        <v>02</v>
      </c>
      <c r="C133" s="365" t="str">
        <f>IF(Sponsor!C134="","",Sponsor!C134)</f>
        <v/>
      </c>
      <c r="D133" s="339">
        <f>Sponsor!E134</f>
        <v>0</v>
      </c>
      <c r="E133" s="229"/>
      <c r="F133" s="229"/>
      <c r="G133" s="229"/>
      <c r="H133" s="229"/>
      <c r="I133" s="229"/>
      <c r="J133" s="339">
        <f>SUM(E133:I133)</f>
        <v>0</v>
      </c>
      <c r="K133" s="339">
        <f t="shared" si="37"/>
        <v>0</v>
      </c>
      <c r="L133" s="427"/>
      <c r="M133" s="427"/>
      <c r="N133" s="422">
        <f>D133+L133+M133</f>
        <v>0</v>
      </c>
      <c r="O133" s="484"/>
    </row>
    <row r="134" spans="1:16" ht="13">
      <c r="A134" s="481">
        <f>Sponsor!A135</f>
        <v>730001</v>
      </c>
      <c r="B134" s="445"/>
      <c r="C134" s="350" t="str">
        <f>Sponsor!C135</f>
        <v>Less than $25K</v>
      </c>
      <c r="D134" s="381">
        <f>Sponsor!E135</f>
        <v>0</v>
      </c>
      <c r="E134" s="1005" t="s">
        <v>235</v>
      </c>
      <c r="F134" s="1095"/>
      <c r="G134" s="1095"/>
      <c r="H134" s="1095"/>
      <c r="I134" s="1096"/>
      <c r="J134" s="478">
        <f>PSUYr1!AA130</f>
        <v>0</v>
      </c>
      <c r="K134" s="478">
        <f t="shared" si="37"/>
        <v>0</v>
      </c>
      <c r="L134" s="982" t="s">
        <v>235</v>
      </c>
      <c r="M134" s="983"/>
      <c r="N134" s="379">
        <f>K134</f>
        <v>0</v>
      </c>
      <c r="O134" s="483">
        <v>60250</v>
      </c>
    </row>
    <row r="135" spans="1:16" ht="13">
      <c r="A135" s="481">
        <f>Sponsor!A136</f>
        <v>730001</v>
      </c>
      <c r="B135" s="446"/>
      <c r="C135" s="350" t="str">
        <f>Sponsor!C136</f>
        <v>Greater than $25K</v>
      </c>
      <c r="D135" s="382">
        <f>Sponsor!E136</f>
        <v>0</v>
      </c>
      <c r="E135" s="1097"/>
      <c r="F135" s="1098"/>
      <c r="G135" s="1098"/>
      <c r="H135" s="1098"/>
      <c r="I135" s="1099"/>
      <c r="J135" s="478">
        <f>J133-J134</f>
        <v>0</v>
      </c>
      <c r="K135" s="478">
        <f t="shared" si="37"/>
        <v>0</v>
      </c>
      <c r="L135" s="984"/>
      <c r="M135" s="985"/>
      <c r="N135" s="380">
        <f>K135</f>
        <v>0</v>
      </c>
      <c r="O135" s="483">
        <v>60270</v>
      </c>
    </row>
    <row r="136" spans="1:16">
      <c r="A136" s="480"/>
      <c r="B136" s="366" t="str">
        <f>Sponsor!B137</f>
        <v>03</v>
      </c>
      <c r="C136" s="365" t="str">
        <f>IF(Sponsor!C137="","",Sponsor!C137)</f>
        <v/>
      </c>
      <c r="D136" s="339">
        <f>Sponsor!E137</f>
        <v>0</v>
      </c>
      <c r="E136" s="229"/>
      <c r="F136" s="229"/>
      <c r="G136" s="229"/>
      <c r="H136" s="229"/>
      <c r="I136" s="229"/>
      <c r="J136" s="339">
        <f>SUM(E136:I136)</f>
        <v>0</v>
      </c>
      <c r="K136" s="339">
        <f t="shared" si="37"/>
        <v>0</v>
      </c>
      <c r="L136" s="427"/>
      <c r="M136" s="427"/>
      <c r="N136" s="422">
        <f>D136+L136+M136</f>
        <v>0</v>
      </c>
      <c r="O136" s="484"/>
    </row>
    <row r="137" spans="1:16" ht="13">
      <c r="A137" s="481">
        <f>Sponsor!A138</f>
        <v>60250</v>
      </c>
      <c r="B137" s="445"/>
      <c r="C137" s="350" t="str">
        <f>Sponsor!C138</f>
        <v>Less than $25K</v>
      </c>
      <c r="D137" s="381">
        <f>Sponsor!E138</f>
        <v>0</v>
      </c>
      <c r="E137" s="1005" t="s">
        <v>235</v>
      </c>
      <c r="F137" s="1095"/>
      <c r="G137" s="1095"/>
      <c r="H137" s="1095"/>
      <c r="I137" s="1096"/>
      <c r="J137" s="478">
        <f>PSUYr1!AA131</f>
        <v>0</v>
      </c>
      <c r="K137" s="478">
        <f t="shared" si="37"/>
        <v>0</v>
      </c>
      <c r="L137" s="982" t="s">
        <v>235</v>
      </c>
      <c r="M137" s="983"/>
      <c r="N137" s="379">
        <f>K137</f>
        <v>0</v>
      </c>
      <c r="O137" s="483">
        <v>60250</v>
      </c>
    </row>
    <row r="138" spans="1:16" ht="13">
      <c r="A138" s="481">
        <f>Sponsor!A139</f>
        <v>60270</v>
      </c>
      <c r="B138" s="446"/>
      <c r="C138" s="350" t="str">
        <f>Sponsor!C139</f>
        <v>Greater than $25K</v>
      </c>
      <c r="D138" s="382">
        <f>Sponsor!E139</f>
        <v>0</v>
      </c>
      <c r="E138" s="1097"/>
      <c r="F138" s="1098"/>
      <c r="G138" s="1098"/>
      <c r="H138" s="1098"/>
      <c r="I138" s="1099"/>
      <c r="J138" s="478">
        <f>J136-J137</f>
        <v>0</v>
      </c>
      <c r="K138" s="478">
        <f t="shared" si="37"/>
        <v>0</v>
      </c>
      <c r="L138" s="984"/>
      <c r="M138" s="985"/>
      <c r="N138" s="380">
        <f>K138</f>
        <v>0</v>
      </c>
      <c r="O138" s="483">
        <v>60270</v>
      </c>
    </row>
    <row r="139" spans="1:16">
      <c r="A139" s="480"/>
      <c r="B139" s="366" t="str">
        <f>Sponsor!B140</f>
        <v>04</v>
      </c>
      <c r="C139" s="365" t="str">
        <f>IF(Sponsor!C140="","",Sponsor!C140)</f>
        <v/>
      </c>
      <c r="D139" s="339">
        <f>Sponsor!E140</f>
        <v>0</v>
      </c>
      <c r="E139" s="229"/>
      <c r="F139" s="229"/>
      <c r="G139" s="229"/>
      <c r="H139" s="229"/>
      <c r="I139" s="229"/>
      <c r="J139" s="339">
        <f>SUM(E139:I139)</f>
        <v>0</v>
      </c>
      <c r="K139" s="339">
        <f t="shared" si="37"/>
        <v>0</v>
      </c>
      <c r="L139" s="427"/>
      <c r="M139" s="427"/>
      <c r="N139" s="422">
        <f>D139+L139+M139</f>
        <v>0</v>
      </c>
      <c r="O139" s="484"/>
    </row>
    <row r="140" spans="1:16" ht="13">
      <c r="A140" s="481">
        <f>Sponsor!A141</f>
        <v>60250</v>
      </c>
      <c r="B140" s="445"/>
      <c r="C140" s="350" t="str">
        <f>Sponsor!C141</f>
        <v>Less than $25K</v>
      </c>
      <c r="D140" s="381">
        <f>Sponsor!E141</f>
        <v>0</v>
      </c>
      <c r="E140" s="1005" t="s">
        <v>235</v>
      </c>
      <c r="F140" s="1095"/>
      <c r="G140" s="1095"/>
      <c r="H140" s="1095"/>
      <c r="I140" s="1096"/>
      <c r="J140" s="478">
        <f>PSUYr1!AA132</f>
        <v>0</v>
      </c>
      <c r="K140" s="478">
        <f t="shared" si="37"/>
        <v>0</v>
      </c>
      <c r="L140" s="982" t="s">
        <v>235</v>
      </c>
      <c r="M140" s="983"/>
      <c r="N140" s="379">
        <f>K140</f>
        <v>0</v>
      </c>
      <c r="O140" s="483">
        <v>60250</v>
      </c>
    </row>
    <row r="141" spans="1:16" ht="13">
      <c r="A141" s="481">
        <f>Sponsor!A142</f>
        <v>60270</v>
      </c>
      <c r="B141" s="446"/>
      <c r="C141" s="350" t="str">
        <f>Sponsor!C142</f>
        <v>Greater than $25K</v>
      </c>
      <c r="D141" s="382">
        <f>Sponsor!E142</f>
        <v>0</v>
      </c>
      <c r="E141" s="1097"/>
      <c r="F141" s="1098"/>
      <c r="G141" s="1098"/>
      <c r="H141" s="1098"/>
      <c r="I141" s="1099"/>
      <c r="J141" s="478">
        <f>J139-J140</f>
        <v>0</v>
      </c>
      <c r="K141" s="478">
        <f t="shared" si="37"/>
        <v>0</v>
      </c>
      <c r="L141" s="984"/>
      <c r="M141" s="985"/>
      <c r="N141" s="380">
        <f>K141</f>
        <v>0</v>
      </c>
      <c r="O141" s="483">
        <v>60270</v>
      </c>
    </row>
    <row r="142" spans="1:16">
      <c r="A142" s="480"/>
      <c r="B142" s="366" t="str">
        <f>Sponsor!B143</f>
        <v>05</v>
      </c>
      <c r="C142" s="365" t="str">
        <f>IF(Sponsor!C143="","",Sponsor!C143)</f>
        <v/>
      </c>
      <c r="D142" s="339">
        <f>Sponsor!E143</f>
        <v>0</v>
      </c>
      <c r="E142" s="229"/>
      <c r="F142" s="229"/>
      <c r="G142" s="229"/>
      <c r="H142" s="229"/>
      <c r="I142" s="229"/>
      <c r="J142" s="339">
        <f>SUM(E142:I142)</f>
        <v>0</v>
      </c>
      <c r="K142" s="339">
        <f t="shared" si="37"/>
        <v>0</v>
      </c>
      <c r="L142" s="427"/>
      <c r="M142" s="427"/>
      <c r="N142" s="422">
        <f>D142+L142+M142</f>
        <v>0</v>
      </c>
      <c r="O142" s="484"/>
    </row>
    <row r="143" spans="1:16" ht="13">
      <c r="A143" s="481">
        <f>Sponsor!A144</f>
        <v>60250</v>
      </c>
      <c r="B143" s="445"/>
      <c r="C143" s="350" t="str">
        <f>Sponsor!C144</f>
        <v>Less than $25K</v>
      </c>
      <c r="D143" s="381">
        <f>Sponsor!E144</f>
        <v>0</v>
      </c>
      <c r="E143" s="1005" t="s">
        <v>235</v>
      </c>
      <c r="F143" s="1095"/>
      <c r="G143" s="1095"/>
      <c r="H143" s="1095"/>
      <c r="I143" s="1096"/>
      <c r="J143" s="478">
        <f>PSUYr1!AA133</f>
        <v>0</v>
      </c>
      <c r="K143" s="478">
        <f t="shared" si="37"/>
        <v>0</v>
      </c>
      <c r="L143" s="982" t="s">
        <v>235</v>
      </c>
      <c r="M143" s="983"/>
      <c r="N143" s="379">
        <f>K143</f>
        <v>0</v>
      </c>
      <c r="O143" s="483">
        <v>60250</v>
      </c>
    </row>
    <row r="144" spans="1:16" ht="13">
      <c r="A144" s="481">
        <f>Sponsor!A145</f>
        <v>60270</v>
      </c>
      <c r="B144" s="446"/>
      <c r="C144" s="350" t="str">
        <f>Sponsor!C145</f>
        <v>Greater than $25K</v>
      </c>
      <c r="D144" s="382">
        <f>Sponsor!E145</f>
        <v>0</v>
      </c>
      <c r="E144" s="1097"/>
      <c r="F144" s="1098"/>
      <c r="G144" s="1098"/>
      <c r="H144" s="1098"/>
      <c r="I144" s="1099"/>
      <c r="J144" s="478">
        <f>J142-J143</f>
        <v>0</v>
      </c>
      <c r="K144" s="478">
        <f t="shared" si="37"/>
        <v>0</v>
      </c>
      <c r="L144" s="984"/>
      <c r="M144" s="985"/>
      <c r="N144" s="380">
        <f>K144</f>
        <v>0</v>
      </c>
      <c r="O144" s="483">
        <v>60270</v>
      </c>
    </row>
    <row r="145" spans="1:15">
      <c r="A145" s="480"/>
      <c r="B145" s="366" t="str">
        <f>Sponsor!B146</f>
        <v>06</v>
      </c>
      <c r="C145" s="365" t="str">
        <f>IF(Sponsor!C146="","",Sponsor!C146)</f>
        <v/>
      </c>
      <c r="D145" s="339">
        <f>Sponsor!E146</f>
        <v>0</v>
      </c>
      <c r="E145" s="229"/>
      <c r="F145" s="229"/>
      <c r="G145" s="229"/>
      <c r="H145" s="229"/>
      <c r="I145" s="229"/>
      <c r="J145" s="339">
        <f>SUM(E145:I145)</f>
        <v>0</v>
      </c>
      <c r="K145" s="339">
        <f t="shared" si="37"/>
        <v>0</v>
      </c>
      <c r="L145" s="427"/>
      <c r="M145" s="427"/>
      <c r="N145" s="422">
        <f>D145+L145+M145</f>
        <v>0</v>
      </c>
      <c r="O145" s="484"/>
    </row>
    <row r="146" spans="1:15" ht="13">
      <c r="A146" s="481">
        <f>Sponsor!A147</f>
        <v>60250</v>
      </c>
      <c r="B146" s="445"/>
      <c r="C146" s="350" t="str">
        <f>Sponsor!C147</f>
        <v>Less than $25K</v>
      </c>
      <c r="D146" s="381">
        <f>Sponsor!E147</f>
        <v>0</v>
      </c>
      <c r="E146" s="1005" t="s">
        <v>235</v>
      </c>
      <c r="F146" s="1095"/>
      <c r="G146" s="1095"/>
      <c r="H146" s="1095"/>
      <c r="I146" s="1096"/>
      <c r="J146" s="478">
        <f>PSUYr1!AA134</f>
        <v>0</v>
      </c>
      <c r="K146" s="478">
        <f t="shared" si="37"/>
        <v>0</v>
      </c>
      <c r="L146" s="982" t="s">
        <v>235</v>
      </c>
      <c r="M146" s="983"/>
      <c r="N146" s="379">
        <f>K146</f>
        <v>0</v>
      </c>
      <c r="O146" s="483">
        <v>60250</v>
      </c>
    </row>
    <row r="147" spans="1:15" ht="13">
      <c r="A147" s="481">
        <f>Sponsor!A148</f>
        <v>60270</v>
      </c>
      <c r="B147" s="446"/>
      <c r="C147" s="350" t="str">
        <f>Sponsor!C148</f>
        <v>Greater than $25K</v>
      </c>
      <c r="D147" s="382">
        <f>Sponsor!E148</f>
        <v>0</v>
      </c>
      <c r="E147" s="1097"/>
      <c r="F147" s="1098"/>
      <c r="G147" s="1098"/>
      <c r="H147" s="1098"/>
      <c r="I147" s="1099"/>
      <c r="J147" s="478">
        <f>J145-J146</f>
        <v>0</v>
      </c>
      <c r="K147" s="478">
        <f t="shared" si="37"/>
        <v>0</v>
      </c>
      <c r="L147" s="984"/>
      <c r="M147" s="985"/>
      <c r="N147" s="380">
        <f>K147</f>
        <v>0</v>
      </c>
      <c r="O147" s="483">
        <v>60270</v>
      </c>
    </row>
    <row r="148" spans="1:15">
      <c r="A148" s="480"/>
      <c r="B148" s="366" t="str">
        <f>Sponsor!B149</f>
        <v>07</v>
      </c>
      <c r="C148" s="365" t="str">
        <f>IF(Sponsor!C149="","",Sponsor!C149)</f>
        <v/>
      </c>
      <c r="D148" s="339">
        <f>Sponsor!E149</f>
        <v>0</v>
      </c>
      <c r="E148" s="229"/>
      <c r="F148" s="229"/>
      <c r="G148" s="229"/>
      <c r="H148" s="229"/>
      <c r="I148" s="229"/>
      <c r="J148" s="339">
        <f>SUM(E148:I148)</f>
        <v>0</v>
      </c>
      <c r="K148" s="339">
        <f t="shared" si="37"/>
        <v>0</v>
      </c>
      <c r="L148" s="427"/>
      <c r="M148" s="427"/>
      <c r="N148" s="422">
        <f>D148+L148+M148</f>
        <v>0</v>
      </c>
      <c r="O148" s="484"/>
    </row>
    <row r="149" spans="1:15" ht="13">
      <c r="A149" s="481">
        <f>Sponsor!A150</f>
        <v>60250</v>
      </c>
      <c r="B149" s="445"/>
      <c r="C149" s="350" t="str">
        <f>Sponsor!C150</f>
        <v>Less than $25K</v>
      </c>
      <c r="D149" s="381">
        <f>Sponsor!E150</f>
        <v>0</v>
      </c>
      <c r="E149" s="1005" t="s">
        <v>235</v>
      </c>
      <c r="F149" s="1095"/>
      <c r="G149" s="1095"/>
      <c r="H149" s="1095"/>
      <c r="I149" s="1096"/>
      <c r="J149" s="478">
        <f>PSUYr1!AA135</f>
        <v>0</v>
      </c>
      <c r="K149" s="478">
        <f t="shared" si="37"/>
        <v>0</v>
      </c>
      <c r="L149" s="982" t="s">
        <v>235</v>
      </c>
      <c r="M149" s="983"/>
      <c r="N149" s="379">
        <f>K149</f>
        <v>0</v>
      </c>
      <c r="O149" s="483">
        <v>60250</v>
      </c>
    </row>
    <row r="150" spans="1:15" ht="13">
      <c r="A150" s="481">
        <f>Sponsor!A151</f>
        <v>60270</v>
      </c>
      <c r="B150" s="446"/>
      <c r="C150" s="350" t="str">
        <f>Sponsor!C151</f>
        <v>Greater than $25K</v>
      </c>
      <c r="D150" s="382">
        <f>Sponsor!E151</f>
        <v>0</v>
      </c>
      <c r="E150" s="1097"/>
      <c r="F150" s="1098"/>
      <c r="G150" s="1098"/>
      <c r="H150" s="1098"/>
      <c r="I150" s="1099"/>
      <c r="J150" s="478">
        <f>J148-J149</f>
        <v>0</v>
      </c>
      <c r="K150" s="478">
        <f t="shared" si="37"/>
        <v>0</v>
      </c>
      <c r="L150" s="984"/>
      <c r="M150" s="985"/>
      <c r="N150" s="380">
        <f>K150</f>
        <v>0</v>
      </c>
      <c r="O150" s="483">
        <v>60270</v>
      </c>
    </row>
    <row r="151" spans="1:15">
      <c r="A151" s="480"/>
      <c r="B151" s="366" t="str">
        <f>Sponsor!B152</f>
        <v>08</v>
      </c>
      <c r="C151" s="365" t="str">
        <f>IF(Sponsor!C152="","",Sponsor!C152)</f>
        <v/>
      </c>
      <c r="D151" s="339">
        <f>Sponsor!E152</f>
        <v>0</v>
      </c>
      <c r="E151" s="229"/>
      <c r="F151" s="229"/>
      <c r="G151" s="229"/>
      <c r="H151" s="229"/>
      <c r="I151" s="229"/>
      <c r="J151" s="339">
        <f>SUM(E151:I151)</f>
        <v>0</v>
      </c>
      <c r="K151" s="339">
        <f t="shared" si="37"/>
        <v>0</v>
      </c>
      <c r="L151" s="427"/>
      <c r="M151" s="427"/>
      <c r="N151" s="422">
        <f>D151+L151+M151</f>
        <v>0</v>
      </c>
      <c r="O151" s="484"/>
    </row>
    <row r="152" spans="1:15" ht="13">
      <c r="A152" s="481">
        <f>Sponsor!A153</f>
        <v>60250</v>
      </c>
      <c r="B152" s="445"/>
      <c r="C152" s="350" t="str">
        <f>Sponsor!C153</f>
        <v>Less than $25K</v>
      </c>
      <c r="D152" s="381">
        <f>Sponsor!E153</f>
        <v>0</v>
      </c>
      <c r="E152" s="1005" t="s">
        <v>235</v>
      </c>
      <c r="F152" s="1095"/>
      <c r="G152" s="1095"/>
      <c r="H152" s="1095"/>
      <c r="I152" s="1096"/>
      <c r="J152" s="478">
        <f>PSUYr1!AA136</f>
        <v>0</v>
      </c>
      <c r="K152" s="478">
        <f t="shared" si="37"/>
        <v>0</v>
      </c>
      <c r="L152" s="982" t="s">
        <v>235</v>
      </c>
      <c r="M152" s="983"/>
      <c r="N152" s="379">
        <f>K152</f>
        <v>0</v>
      </c>
      <c r="O152" s="483">
        <v>60250</v>
      </c>
    </row>
    <row r="153" spans="1:15" ht="13">
      <c r="A153" s="481">
        <f>Sponsor!A154</f>
        <v>60270</v>
      </c>
      <c r="B153" s="446"/>
      <c r="C153" s="350" t="str">
        <f>Sponsor!C154</f>
        <v>Greater than $25K</v>
      </c>
      <c r="D153" s="382">
        <f>Sponsor!E154</f>
        <v>0</v>
      </c>
      <c r="E153" s="1097"/>
      <c r="F153" s="1098"/>
      <c r="G153" s="1098"/>
      <c r="H153" s="1098"/>
      <c r="I153" s="1099"/>
      <c r="J153" s="478">
        <f>J151-J152</f>
        <v>0</v>
      </c>
      <c r="K153" s="478">
        <f t="shared" si="37"/>
        <v>0</v>
      </c>
      <c r="L153" s="984"/>
      <c r="M153" s="985"/>
      <c r="N153" s="380">
        <f>K153</f>
        <v>0</v>
      </c>
      <c r="O153" s="483">
        <v>60270</v>
      </c>
    </row>
    <row r="154" spans="1:15">
      <c r="A154" s="480"/>
      <c r="B154" s="366" t="str">
        <f>Sponsor!B155</f>
        <v>09</v>
      </c>
      <c r="C154" s="365" t="str">
        <f>IF(Sponsor!C155="","",Sponsor!C155)</f>
        <v/>
      </c>
      <c r="D154" s="339">
        <f>Sponsor!E155</f>
        <v>0</v>
      </c>
      <c r="E154" s="229"/>
      <c r="F154" s="229"/>
      <c r="G154" s="229"/>
      <c r="H154" s="229"/>
      <c r="I154" s="229"/>
      <c r="J154" s="339">
        <f>SUM(E154:I154)</f>
        <v>0</v>
      </c>
      <c r="K154" s="339">
        <f t="shared" si="37"/>
        <v>0</v>
      </c>
      <c r="L154" s="427"/>
      <c r="M154" s="427"/>
      <c r="N154" s="422">
        <f>D154+L154+M154</f>
        <v>0</v>
      </c>
      <c r="O154" s="484"/>
    </row>
    <row r="155" spans="1:15" ht="13">
      <c r="A155" s="481">
        <f>Sponsor!A156</f>
        <v>60250</v>
      </c>
      <c r="B155" s="445"/>
      <c r="C155" s="350" t="str">
        <f>Sponsor!C156</f>
        <v>Less than $25K</v>
      </c>
      <c r="D155" s="381">
        <f>Sponsor!E156</f>
        <v>0</v>
      </c>
      <c r="E155" s="1005" t="s">
        <v>235</v>
      </c>
      <c r="F155" s="1095"/>
      <c r="G155" s="1095"/>
      <c r="H155" s="1095"/>
      <c r="I155" s="1096"/>
      <c r="J155" s="478">
        <f>PSUYr1!AA137</f>
        <v>0</v>
      </c>
      <c r="K155" s="478">
        <f t="shared" si="37"/>
        <v>0</v>
      </c>
      <c r="L155" s="982" t="s">
        <v>235</v>
      </c>
      <c r="M155" s="983"/>
      <c r="N155" s="379">
        <f>K155</f>
        <v>0</v>
      </c>
      <c r="O155" s="483">
        <v>60250</v>
      </c>
    </row>
    <row r="156" spans="1:15" ht="13">
      <c r="A156" s="481">
        <f>Sponsor!A157</f>
        <v>60270</v>
      </c>
      <c r="B156" s="446"/>
      <c r="C156" s="350" t="str">
        <f>Sponsor!C157</f>
        <v>Greater than $25K</v>
      </c>
      <c r="D156" s="382">
        <f>Sponsor!E157</f>
        <v>0</v>
      </c>
      <c r="E156" s="1097"/>
      <c r="F156" s="1098"/>
      <c r="G156" s="1098"/>
      <c r="H156" s="1098"/>
      <c r="I156" s="1099"/>
      <c r="J156" s="478">
        <f>J154-J155</f>
        <v>0</v>
      </c>
      <c r="K156" s="478">
        <f t="shared" si="37"/>
        <v>0</v>
      </c>
      <c r="L156" s="984"/>
      <c r="M156" s="985"/>
      <c r="N156" s="380">
        <f>K156</f>
        <v>0</v>
      </c>
      <c r="O156" s="483">
        <v>60270</v>
      </c>
    </row>
    <row r="157" spans="1:15">
      <c r="A157" s="480"/>
      <c r="B157" s="366">
        <f>Sponsor!B158</f>
        <v>10</v>
      </c>
      <c r="C157" s="365" t="str">
        <f>IF(Sponsor!C158="","",Sponsor!C158)</f>
        <v/>
      </c>
      <c r="D157" s="339">
        <f>Sponsor!E158</f>
        <v>0</v>
      </c>
      <c r="E157" s="229"/>
      <c r="F157" s="229"/>
      <c r="G157" s="229"/>
      <c r="H157" s="229"/>
      <c r="I157" s="229"/>
      <c r="J157" s="339">
        <f>SUM(E157:I157)</f>
        <v>0</v>
      </c>
      <c r="K157" s="339">
        <f t="shared" si="37"/>
        <v>0</v>
      </c>
      <c r="L157" s="427"/>
      <c r="M157" s="427"/>
      <c r="N157" s="422">
        <f>D157+L157+M157</f>
        <v>0</v>
      </c>
      <c r="O157" s="484"/>
    </row>
    <row r="158" spans="1:15" ht="13">
      <c r="A158" s="481">
        <f>Sponsor!A159</f>
        <v>60250</v>
      </c>
      <c r="B158" s="445"/>
      <c r="C158" s="350" t="str">
        <f>Sponsor!C159</f>
        <v>Less than $25K</v>
      </c>
      <c r="D158" s="381">
        <f>Sponsor!E159</f>
        <v>0</v>
      </c>
      <c r="E158" s="1005" t="s">
        <v>235</v>
      </c>
      <c r="F158" s="1095"/>
      <c r="G158" s="1095"/>
      <c r="H158" s="1095"/>
      <c r="I158" s="1096"/>
      <c r="J158" s="478">
        <f>PSUYr1!AA138</f>
        <v>0</v>
      </c>
      <c r="K158" s="478">
        <f t="shared" si="37"/>
        <v>0</v>
      </c>
      <c r="L158" s="982" t="s">
        <v>235</v>
      </c>
      <c r="M158" s="983"/>
      <c r="N158" s="379">
        <f>K158</f>
        <v>0</v>
      </c>
      <c r="O158" s="483">
        <v>60250</v>
      </c>
    </row>
    <row r="159" spans="1:15" ht="13.5" thickBot="1">
      <c r="A159" s="481">
        <f>Sponsor!A160</f>
        <v>60270</v>
      </c>
      <c r="B159" s="445"/>
      <c r="C159" s="350" t="str">
        <f>Sponsor!C160</f>
        <v>Greater than $25K</v>
      </c>
      <c r="D159" s="382">
        <f>Sponsor!E160</f>
        <v>0</v>
      </c>
      <c r="E159" s="1097"/>
      <c r="F159" s="1098"/>
      <c r="G159" s="1098"/>
      <c r="H159" s="1098"/>
      <c r="I159" s="1099"/>
      <c r="J159" s="478">
        <f>J157-J158</f>
        <v>0</v>
      </c>
      <c r="K159" s="478">
        <f t="shared" si="37"/>
        <v>0</v>
      </c>
      <c r="L159" s="984"/>
      <c r="M159" s="985"/>
      <c r="N159" s="380">
        <f>K159</f>
        <v>0</v>
      </c>
      <c r="O159" s="483">
        <v>60270</v>
      </c>
    </row>
    <row r="160" spans="1:15" ht="13.5" thickBot="1">
      <c r="A160" s="475"/>
      <c r="B160" s="1129" t="s">
        <v>208</v>
      </c>
      <c r="C160" s="987"/>
      <c r="D160" s="470">
        <f>Sponsor!E161</f>
        <v>0</v>
      </c>
      <c r="E160" s="470"/>
      <c r="F160" s="470"/>
      <c r="G160" s="470"/>
      <c r="H160" s="470"/>
      <c r="I160" s="470"/>
      <c r="J160" s="470">
        <f>SUM(J130+J133+J136+J139+J142+J145+J148+J151+J154+J157)</f>
        <v>0</v>
      </c>
      <c r="K160" s="470">
        <f>SUM(K130+K133+K136+K139+K142+K145+K148+K151+K154+K157)</f>
        <v>0</v>
      </c>
      <c r="L160" s="470">
        <f>SUM(L130+L133+L136+L139+L142+L145+L148+L151+L154+L157)</f>
        <v>0</v>
      </c>
      <c r="M160" s="470">
        <f>SUM(M130+M133+M136+M139+M142+M145+M148+M151+M154+M157)</f>
        <v>0</v>
      </c>
      <c r="N160" s="380">
        <f>D160+L160+M160</f>
        <v>0</v>
      </c>
    </row>
  </sheetData>
  <sheetProtection algorithmName="SHA-512" hashValue="qImhvKxnQ0sP7u9lZMisom+nWCOsubX7U7PdnjQIUovt8FG/i06Po/1rxCbNUrpmYt/+cmPgL43PbIHORunnig==" saltValue="MYXW4XhKuNWW3LEnfAa4mg==" spinCount="100000" sheet="1"/>
  <mergeCells count="120">
    <mergeCell ref="B160:C160"/>
    <mergeCell ref="L85:M91"/>
    <mergeCell ref="B64:N64"/>
    <mergeCell ref="B86:C86"/>
    <mergeCell ref="B90:C90"/>
    <mergeCell ref="B72:C72"/>
    <mergeCell ref="J73:K73"/>
    <mergeCell ref="K75:K76"/>
    <mergeCell ref="B75:C76"/>
    <mergeCell ref="N75:N76"/>
    <mergeCell ref="E146:I147"/>
    <mergeCell ref="E149:I150"/>
    <mergeCell ref="E152:I153"/>
    <mergeCell ref="E155:I156"/>
    <mergeCell ref="E158:I159"/>
    <mergeCell ref="E143:I144"/>
    <mergeCell ref="B82:C82"/>
    <mergeCell ref="E140:I141"/>
    <mergeCell ref="B84:C84"/>
    <mergeCell ref="B80:C80"/>
    <mergeCell ref="B81:C81"/>
    <mergeCell ref="M74:N74"/>
    <mergeCell ref="D75:D76"/>
    <mergeCell ref="B116:C116"/>
    <mergeCell ref="J74:K74"/>
    <mergeCell ref="D74:G74"/>
    <mergeCell ref="H74:I74"/>
    <mergeCell ref="D73:G73"/>
    <mergeCell ref="B70:C70"/>
    <mergeCell ref="B69:C69"/>
    <mergeCell ref="D72:J72"/>
    <mergeCell ref="K72:N72"/>
    <mergeCell ref="O1:P1"/>
    <mergeCell ref="D1:N1"/>
    <mergeCell ref="P5:P6"/>
    <mergeCell ref="M3:N3"/>
    <mergeCell ref="K5:K6"/>
    <mergeCell ref="O2:Q4"/>
    <mergeCell ref="O5:O6"/>
    <mergeCell ref="K2:N2"/>
    <mergeCell ref="L5:M5"/>
    <mergeCell ref="M4:N4"/>
    <mergeCell ref="N5:N6"/>
    <mergeCell ref="Q5:Q6"/>
    <mergeCell ref="A1:C1"/>
    <mergeCell ref="A5:A6"/>
    <mergeCell ref="A2:C2"/>
    <mergeCell ref="A3:C3"/>
    <mergeCell ref="A4:C4"/>
    <mergeCell ref="D2:J2"/>
    <mergeCell ref="J4:K4"/>
    <mergeCell ref="J3:K3"/>
    <mergeCell ref="H3:I3"/>
    <mergeCell ref="D4:G4"/>
    <mergeCell ref="H4:I4"/>
    <mergeCell ref="D3:G3"/>
    <mergeCell ref="C5:C6"/>
    <mergeCell ref="B5:B6"/>
    <mergeCell ref="D5:D6"/>
    <mergeCell ref="E5:J5"/>
    <mergeCell ref="L75:M75"/>
    <mergeCell ref="M73:N73"/>
    <mergeCell ref="B71:N71"/>
    <mergeCell ref="E75:J75"/>
    <mergeCell ref="O7:Q7"/>
    <mergeCell ref="O14:Q14"/>
    <mergeCell ref="O27:Q27"/>
    <mergeCell ref="O32:Q32"/>
    <mergeCell ref="O37:Q37"/>
    <mergeCell ref="B31:C31"/>
    <mergeCell ref="B53:C53"/>
    <mergeCell ref="B52:C52"/>
    <mergeCell ref="B56:C56"/>
    <mergeCell ref="B55:C55"/>
    <mergeCell ref="B36:C36"/>
    <mergeCell ref="B12:C12"/>
    <mergeCell ref="B26:C26"/>
    <mergeCell ref="B13:C13"/>
    <mergeCell ref="B23:C23"/>
    <mergeCell ref="B42:C42"/>
    <mergeCell ref="E54:I56"/>
    <mergeCell ref="B30:C30"/>
    <mergeCell ref="E57:J61"/>
    <mergeCell ref="B68:C68"/>
    <mergeCell ref="E137:I138"/>
    <mergeCell ref="B109:C109"/>
    <mergeCell ref="B57:B62"/>
    <mergeCell ref="B85:C85"/>
    <mergeCell ref="B88:C88"/>
    <mergeCell ref="B91:C91"/>
    <mergeCell ref="B87:C87"/>
    <mergeCell ref="B67:C67"/>
    <mergeCell ref="B73:C73"/>
    <mergeCell ref="B74:C74"/>
    <mergeCell ref="B63:C63"/>
    <mergeCell ref="H73:I73"/>
    <mergeCell ref="S7:T11"/>
    <mergeCell ref="K57:N61"/>
    <mergeCell ref="O57:Q61"/>
    <mergeCell ref="L158:M159"/>
    <mergeCell ref="L131:M132"/>
    <mergeCell ref="L134:M135"/>
    <mergeCell ref="L137:M138"/>
    <mergeCell ref="L140:M141"/>
    <mergeCell ref="L143:M144"/>
    <mergeCell ref="L146:M147"/>
    <mergeCell ref="L149:M150"/>
    <mergeCell ref="L152:M153"/>
    <mergeCell ref="L155:M156"/>
    <mergeCell ref="O43:Q43"/>
    <mergeCell ref="R67:S67"/>
    <mergeCell ref="O111:R111"/>
    <mergeCell ref="P112:R112"/>
    <mergeCell ref="P113:R113"/>
    <mergeCell ref="P114:R114"/>
    <mergeCell ref="P115:R115"/>
    <mergeCell ref="B117:N117"/>
    <mergeCell ref="B127:C127"/>
    <mergeCell ref="E131:I132"/>
    <mergeCell ref="E134:I135"/>
  </mergeCells>
  <phoneticPr fontId="0" type="noConversion"/>
  <conditionalFormatting sqref="A8">
    <cfRule type="expression" dxfId="397" priority="122" stopIfTrue="1">
      <formula>OR($AH$8&gt;0,$AJ$8&gt;0)</formula>
    </cfRule>
  </conditionalFormatting>
  <conditionalFormatting sqref="A9">
    <cfRule type="expression" dxfId="396" priority="59" stopIfTrue="1">
      <formula>OR($AH$9&gt;0,$AJ$9&gt;0)</formula>
    </cfRule>
  </conditionalFormatting>
  <conditionalFormatting sqref="A10">
    <cfRule type="expression" dxfId="395" priority="58" stopIfTrue="1">
      <formula>OR($AH$10&gt;0,$AJ$10&gt;0)</formula>
    </cfRule>
  </conditionalFormatting>
  <conditionalFormatting sqref="A11">
    <cfRule type="expression" dxfId="394" priority="57" stopIfTrue="1">
      <formula>OR($AH$11&gt;0,$AJ$11&gt;0)</formula>
    </cfRule>
  </conditionalFormatting>
  <conditionalFormatting sqref="A12">
    <cfRule type="expression" dxfId="393" priority="179" stopIfTrue="1">
      <formula>OR($AH$32&gt;0,$AJ$32&gt;0)</formula>
    </cfRule>
  </conditionalFormatting>
  <conditionalFormatting sqref="A28">
    <cfRule type="expression" dxfId="392" priority="129" stopIfTrue="1">
      <formula>OR($AH$34&gt;0,$AJ$34&gt;0)</formula>
    </cfRule>
  </conditionalFormatting>
  <conditionalFormatting sqref="A29">
    <cfRule type="expression" dxfId="391" priority="99" stopIfTrue="1">
      <formula>OR($AH$35&gt;0,$AJ$35&gt;0)</formula>
    </cfRule>
  </conditionalFormatting>
  <conditionalFormatting sqref="A30">
    <cfRule type="expression" dxfId="390" priority="56" stopIfTrue="1">
      <formula>OR($AH$42&gt;0,$AJ$42&gt;0)</formula>
    </cfRule>
  </conditionalFormatting>
  <conditionalFormatting sqref="A51">
    <cfRule type="expression" dxfId="389" priority="55" stopIfTrue="1">
      <formula>OR($AH$54&gt;0,$AJ$54&gt;0)</formula>
    </cfRule>
  </conditionalFormatting>
  <conditionalFormatting sqref="A93">
    <cfRule type="expression" dxfId="388" priority="113" stopIfTrue="1">
      <formula>OR($AH$15&gt;0,$AJ$15&gt;0)</formula>
    </cfRule>
  </conditionalFormatting>
  <conditionalFormatting sqref="A94">
    <cfRule type="expression" dxfId="387" priority="112" stopIfTrue="1">
      <formula>OR($AH$16&gt;0,$AJ$16&gt;0)</formula>
    </cfRule>
  </conditionalFormatting>
  <conditionalFormatting sqref="A95">
    <cfRule type="expression" dxfId="386" priority="111" stopIfTrue="1">
      <formula>OR($AH$17&gt;0,$AJ$17&gt;0)</formula>
    </cfRule>
  </conditionalFormatting>
  <conditionalFormatting sqref="A96">
    <cfRule type="expression" dxfId="385" priority="110" stopIfTrue="1">
      <formula>OR($AH$18&gt;0,$AJ$18&gt;0)</formula>
    </cfRule>
  </conditionalFormatting>
  <conditionalFormatting sqref="A97 A107">
    <cfRule type="expression" dxfId="384" priority="109" stopIfTrue="1">
      <formula>OR($AH$19&gt;0,$AJ$19&gt;0)</formula>
    </cfRule>
  </conditionalFormatting>
  <conditionalFormatting sqref="A98">
    <cfRule type="expression" dxfId="383" priority="108" stopIfTrue="1">
      <formula>OR($AH$20&gt;0,$AJ$20&gt;0)</formula>
    </cfRule>
  </conditionalFormatting>
  <conditionalFormatting sqref="A99">
    <cfRule type="expression" dxfId="382" priority="107" stopIfTrue="1">
      <formula>OR($AH$21&gt;0,$AJ$21&gt;0)</formula>
    </cfRule>
  </conditionalFormatting>
  <conditionalFormatting sqref="A100">
    <cfRule type="expression" dxfId="381" priority="106" stopIfTrue="1">
      <formula>OR($AH$22&gt;0,$AJ$22&gt;0)</formula>
    </cfRule>
  </conditionalFormatting>
  <conditionalFormatting sqref="A101">
    <cfRule type="expression" dxfId="380" priority="105" stopIfTrue="1">
      <formula>OR($AH$23&gt;0,$AJ$23&gt;0)</formula>
    </cfRule>
  </conditionalFormatting>
  <conditionalFormatting sqref="A102">
    <cfRule type="expression" dxfId="379" priority="104" stopIfTrue="1">
      <formula>OR($AH$24&gt;0,$AJ$24&gt;0)</formula>
    </cfRule>
  </conditionalFormatting>
  <conditionalFormatting sqref="A103">
    <cfRule type="expression" dxfId="378" priority="103" stopIfTrue="1">
      <formula>OR($AH$25&gt;0,$AJ$25&gt;0)</formula>
    </cfRule>
  </conditionalFormatting>
  <conditionalFormatting sqref="A104">
    <cfRule type="expression" dxfId="377" priority="102" stopIfTrue="1">
      <formula>OR($AH$26&gt;0,$AJ$26&gt;0)</formula>
    </cfRule>
  </conditionalFormatting>
  <conditionalFormatting sqref="A105">
    <cfRule type="expression" dxfId="376" priority="101" stopIfTrue="1">
      <formula>OR($AH$27&gt;0,$AJ$27&gt;0)</formula>
    </cfRule>
  </conditionalFormatting>
  <conditionalFormatting sqref="A106">
    <cfRule type="expression" dxfId="375" priority="100" stopIfTrue="1">
      <formula>OR($AH$28&gt;0,$AJ$28&gt;0)</formula>
    </cfRule>
  </conditionalFormatting>
  <conditionalFormatting sqref="A108">
    <cfRule type="expression" dxfId="374" priority="145" stopIfTrue="1">
      <formula>OR($AH$30&gt;0,$AJ$30&gt;0)</formula>
    </cfRule>
  </conditionalFormatting>
  <conditionalFormatting sqref="A111">
    <cfRule type="expression" dxfId="373" priority="97" stopIfTrue="1">
      <formula>OR($AH$37&gt;0,$AJ$37&gt;0)</formula>
    </cfRule>
  </conditionalFormatting>
  <conditionalFormatting sqref="A112">
    <cfRule type="expression" dxfId="372" priority="96" stopIfTrue="1">
      <formula>OR($AH$38&gt;0,$AJ$38&gt;0)</formula>
    </cfRule>
  </conditionalFormatting>
  <conditionalFormatting sqref="A113">
    <cfRule type="expression" dxfId="371" priority="95" stopIfTrue="1">
      <formula>OR($AH$39&gt;0,$AJ$39&gt;0)</formula>
    </cfRule>
  </conditionalFormatting>
  <conditionalFormatting sqref="A114">
    <cfRule type="expression" dxfId="370" priority="149" stopIfTrue="1">
      <formula>OR($AH$40&gt;0,$AJ$40&gt;0)</formula>
    </cfRule>
  </conditionalFormatting>
  <conditionalFormatting sqref="A115">
    <cfRule type="expression" dxfId="369" priority="150" stopIfTrue="1">
      <formula>OR($AH$41&gt;0,$AJ$41&gt;0)</formula>
    </cfRule>
  </conditionalFormatting>
  <conditionalFormatting sqref="A118">
    <cfRule type="expression" dxfId="368" priority="92" stopIfTrue="1">
      <formula>OR($AH$45&gt;0,$AJ$45&gt;0)</formula>
    </cfRule>
  </conditionalFormatting>
  <conditionalFormatting sqref="A119">
    <cfRule type="expression" dxfId="367" priority="91" stopIfTrue="1">
      <formula>OR($AH$46&gt;0,$AJ$46&gt;0)</formula>
    </cfRule>
  </conditionalFormatting>
  <conditionalFormatting sqref="A120">
    <cfRule type="expression" dxfId="366" priority="90" stopIfTrue="1">
      <formula>OR($AH$47&gt;0,$AJ$47&gt;0)</formula>
    </cfRule>
  </conditionalFormatting>
  <conditionalFormatting sqref="A121">
    <cfRule type="expression" dxfId="365" priority="89" stopIfTrue="1">
      <formula>OR($AH$48&gt;0,$AJ$48&gt;0)</formula>
    </cfRule>
  </conditionalFormatting>
  <conditionalFormatting sqref="A122">
    <cfRule type="expression" dxfId="364" priority="88" stopIfTrue="1">
      <formula>OR($AH$49&gt;0,$AJ$49&gt;0)</formula>
    </cfRule>
  </conditionalFormatting>
  <conditionalFormatting sqref="A123">
    <cfRule type="expression" dxfId="363" priority="87" stopIfTrue="1">
      <formula>OR($AH$50&gt;0,$AJ$50&gt;0)</formula>
    </cfRule>
  </conditionalFormatting>
  <conditionalFormatting sqref="A124">
    <cfRule type="expression" dxfId="362" priority="86" stopIfTrue="1">
      <formula>OR($AH$51&gt;0,$AJ$51&gt;0)</formula>
    </cfRule>
  </conditionalFormatting>
  <conditionalFormatting sqref="A125">
    <cfRule type="expression" dxfId="361" priority="158" stopIfTrue="1">
      <formula>OR($AH$52&gt;0,$AJ$52&gt;0)</formula>
    </cfRule>
  </conditionalFormatting>
  <conditionalFormatting sqref="A126">
    <cfRule type="expression" dxfId="360" priority="159" stopIfTrue="1">
      <formula>OR($AH$53&gt;0,$AJ$53&gt;0)</formula>
    </cfRule>
  </conditionalFormatting>
  <conditionalFormatting sqref="D8">
    <cfRule type="expression" dxfId="359" priority="54" stopIfTrue="1">
      <formula>$AJ$8&gt;0</formula>
    </cfRule>
  </conditionalFormatting>
  <conditionalFormatting sqref="D9">
    <cfRule type="expression" dxfId="358" priority="53" stopIfTrue="1">
      <formula>$AJ$9&gt;0</formula>
    </cfRule>
  </conditionalFormatting>
  <conditionalFormatting sqref="D10">
    <cfRule type="expression" dxfId="357" priority="52" stopIfTrue="1">
      <formula>$AJ$10&gt;0</formula>
    </cfRule>
  </conditionalFormatting>
  <conditionalFormatting sqref="D11">
    <cfRule type="expression" dxfId="356" priority="51" stopIfTrue="1">
      <formula>$AJ$11&gt;0</formula>
    </cfRule>
  </conditionalFormatting>
  <conditionalFormatting sqref="D12">
    <cfRule type="expression" dxfId="355" priority="45" stopIfTrue="1">
      <formula>$AJ$32&gt;0</formula>
    </cfRule>
  </conditionalFormatting>
  <conditionalFormatting sqref="D24:D25">
    <cfRule type="expression" dxfId="354" priority="2" stopIfTrue="1">
      <formula>$AJ$31&gt;0</formula>
    </cfRule>
  </conditionalFormatting>
  <conditionalFormatting sqref="D28">
    <cfRule type="expression" dxfId="353" priority="49" stopIfTrue="1">
      <formula>$AJ$34&gt;0</formula>
    </cfRule>
  </conditionalFormatting>
  <conditionalFormatting sqref="D29">
    <cfRule type="expression" dxfId="352" priority="48" stopIfTrue="1">
      <formula>$AJ$35&gt;0</formula>
    </cfRule>
  </conditionalFormatting>
  <conditionalFormatting sqref="D30 D109 D116">
    <cfRule type="expression" dxfId="351" priority="47" stopIfTrue="1">
      <formula>$AJ$42&gt;0</formula>
    </cfRule>
  </conditionalFormatting>
  <conditionalFormatting sqref="D51 D127">
    <cfRule type="expression" dxfId="350" priority="46" stopIfTrue="1">
      <formula>$AJ$54&gt;0</formula>
    </cfRule>
  </conditionalFormatting>
  <conditionalFormatting sqref="D56">
    <cfRule type="cellIs" dxfId="349" priority="1" stopIfTrue="1" operator="greaterThanOrEqual">
      <formula>1</formula>
    </cfRule>
  </conditionalFormatting>
  <conditionalFormatting sqref="D93">
    <cfRule type="expression" dxfId="348" priority="44" stopIfTrue="1">
      <formula>$AJ$15&gt;0</formula>
    </cfRule>
  </conditionalFormatting>
  <conditionalFormatting sqref="D94">
    <cfRule type="expression" dxfId="347" priority="43" stopIfTrue="1">
      <formula>$AJ$16&gt;0</formula>
    </cfRule>
  </conditionalFormatting>
  <conditionalFormatting sqref="D95">
    <cfRule type="expression" dxfId="346" priority="42" stopIfTrue="1">
      <formula>$AJ$17&gt;0</formula>
    </cfRule>
  </conditionalFormatting>
  <conditionalFormatting sqref="D96">
    <cfRule type="expression" dxfId="345" priority="41" stopIfTrue="1">
      <formula>$AJ$18&gt;0</formula>
    </cfRule>
  </conditionalFormatting>
  <conditionalFormatting sqref="D97">
    <cfRule type="expression" dxfId="344" priority="40" stopIfTrue="1">
      <formula>$AJ$19&gt;0</formula>
    </cfRule>
  </conditionalFormatting>
  <conditionalFormatting sqref="D98">
    <cfRule type="expression" dxfId="343" priority="39" stopIfTrue="1">
      <formula>$AJ$20&gt;0</formula>
    </cfRule>
  </conditionalFormatting>
  <conditionalFormatting sqref="D99">
    <cfRule type="expression" dxfId="342" priority="38" stopIfTrue="1">
      <formula>$AJ$21&gt;0</formula>
    </cfRule>
  </conditionalFormatting>
  <conditionalFormatting sqref="D100">
    <cfRule type="expression" dxfId="341" priority="37" stopIfTrue="1">
      <formula>$AJ$22&gt;0</formula>
    </cfRule>
  </conditionalFormatting>
  <conditionalFormatting sqref="D101">
    <cfRule type="expression" dxfId="340" priority="36" stopIfTrue="1">
      <formula>$AJ$23&gt;0</formula>
    </cfRule>
  </conditionalFormatting>
  <conditionalFormatting sqref="D102">
    <cfRule type="expression" dxfId="339" priority="35" stopIfTrue="1">
      <formula>$AJ$24&gt;0</formula>
    </cfRule>
  </conditionalFormatting>
  <conditionalFormatting sqref="D103">
    <cfRule type="expression" dxfId="338" priority="34" stopIfTrue="1">
      <formula>$AJ$25&gt;0</formula>
    </cfRule>
  </conditionalFormatting>
  <conditionalFormatting sqref="D104">
    <cfRule type="expression" dxfId="337" priority="33" stopIfTrue="1">
      <formula>$AJ$26&gt;0</formula>
    </cfRule>
  </conditionalFormatting>
  <conditionalFormatting sqref="D105">
    <cfRule type="expression" dxfId="336" priority="32" stopIfTrue="1">
      <formula>$AJ$27&gt;0</formula>
    </cfRule>
  </conditionalFormatting>
  <conditionalFormatting sqref="D106">
    <cfRule type="expression" dxfId="335" priority="31" stopIfTrue="1">
      <formula>$AJ$28&gt;0</formula>
    </cfRule>
  </conditionalFormatting>
  <conditionalFormatting sqref="D107">
    <cfRule type="expression" dxfId="334" priority="30" stopIfTrue="1">
      <formula>$AJ$29&gt;0</formula>
    </cfRule>
  </conditionalFormatting>
  <conditionalFormatting sqref="D108">
    <cfRule type="expression" dxfId="333" priority="29" stopIfTrue="1">
      <formula>$AJ$30&gt;0</formula>
    </cfRule>
  </conditionalFormatting>
  <conditionalFormatting sqref="D111">
    <cfRule type="expression" dxfId="332" priority="22" stopIfTrue="1">
      <formula>$AJ$37&gt;0</formula>
    </cfRule>
  </conditionalFormatting>
  <conditionalFormatting sqref="D112">
    <cfRule type="expression" dxfId="331" priority="21" stopIfTrue="1">
      <formula>$AJ$38&gt;0</formula>
    </cfRule>
  </conditionalFormatting>
  <conditionalFormatting sqref="D113">
    <cfRule type="expression" dxfId="330" priority="20" stopIfTrue="1">
      <formula>$AJ$39&gt;0</formula>
    </cfRule>
  </conditionalFormatting>
  <conditionalFormatting sqref="D114">
    <cfRule type="expression" dxfId="329" priority="19" stopIfTrue="1">
      <formula>$AJ$40&gt;0</formula>
    </cfRule>
  </conditionalFormatting>
  <conditionalFormatting sqref="D115">
    <cfRule type="expression" dxfId="328" priority="18" stopIfTrue="1">
      <formula>$AJ$41&gt;0</formula>
    </cfRule>
  </conditionalFormatting>
  <conditionalFormatting sqref="D118">
    <cfRule type="expression" dxfId="327" priority="16" stopIfTrue="1">
      <formula>$AJ$45&gt;0</formula>
    </cfRule>
  </conditionalFormatting>
  <conditionalFormatting sqref="D119">
    <cfRule type="expression" dxfId="326" priority="15" stopIfTrue="1">
      <formula>$AJ$46&gt;0</formula>
    </cfRule>
  </conditionalFormatting>
  <conditionalFormatting sqref="D120">
    <cfRule type="expression" dxfId="325" priority="14" stopIfTrue="1">
      <formula>$AJ$47&gt;0</formula>
    </cfRule>
  </conditionalFormatting>
  <conditionalFormatting sqref="D121">
    <cfRule type="expression" dxfId="324" priority="13" stopIfTrue="1">
      <formula>$AJ$48&gt;0</formula>
    </cfRule>
  </conditionalFormatting>
  <conditionalFormatting sqref="D122">
    <cfRule type="expression" dxfId="323" priority="12" stopIfTrue="1">
      <formula>$AJ$49&gt;0</formula>
    </cfRule>
  </conditionalFormatting>
  <conditionalFormatting sqref="D123">
    <cfRule type="expression" dxfId="322" priority="11" stopIfTrue="1">
      <formula>$AJ$50&gt;0</formula>
    </cfRule>
  </conditionalFormatting>
  <conditionalFormatting sqref="D124">
    <cfRule type="expression" dxfId="321" priority="10" stopIfTrue="1">
      <formula>$AJ$51&gt;0</formula>
    </cfRule>
  </conditionalFormatting>
  <conditionalFormatting sqref="D125">
    <cfRule type="expression" dxfId="320" priority="9" stopIfTrue="1">
      <formula>$AJ$52&gt;0</formula>
    </cfRule>
  </conditionalFormatting>
  <conditionalFormatting sqref="D126">
    <cfRule type="expression" dxfId="319" priority="8" stopIfTrue="1">
      <formula>$AJ$53&gt;0</formula>
    </cfRule>
  </conditionalFormatting>
  <conditionalFormatting sqref="E12 E109">
    <cfRule type="expression" dxfId="318" priority="50" stopIfTrue="1">
      <formula>$AC$32&gt;0</formula>
    </cfRule>
  </conditionalFormatting>
  <conditionalFormatting sqref="E24:E25">
    <cfRule type="expression" dxfId="317" priority="160" stopIfTrue="1">
      <formula>$AC$31&gt;0</formula>
    </cfRule>
  </conditionalFormatting>
  <conditionalFormatting sqref="E30 E116">
    <cfRule type="expression" dxfId="316" priority="165" stopIfTrue="1">
      <formula>$AC$42&gt;0</formula>
    </cfRule>
  </conditionalFormatting>
  <conditionalFormatting sqref="E51 E127">
    <cfRule type="expression" dxfId="315" priority="170" stopIfTrue="1">
      <formula>$AC$54&gt;0</formula>
    </cfRule>
  </conditionalFormatting>
  <conditionalFormatting sqref="F12 F109">
    <cfRule type="expression" dxfId="314" priority="26" stopIfTrue="1">
      <formula>$AD$32&gt;0</formula>
    </cfRule>
  </conditionalFormatting>
  <conditionalFormatting sqref="F24:F25">
    <cfRule type="expression" dxfId="313" priority="161" stopIfTrue="1">
      <formula>$AD$31&gt;0</formula>
    </cfRule>
  </conditionalFormatting>
  <conditionalFormatting sqref="F30 F116">
    <cfRule type="expression" dxfId="312" priority="166" stopIfTrue="1">
      <formula>$AD$42&gt;0</formula>
    </cfRule>
  </conditionalFormatting>
  <conditionalFormatting sqref="F51 F127">
    <cfRule type="expression" dxfId="311" priority="171" stopIfTrue="1">
      <formula>$AD$54&gt;0</formula>
    </cfRule>
  </conditionalFormatting>
  <conditionalFormatting sqref="G12 G109">
    <cfRule type="expression" dxfId="310" priority="25" stopIfTrue="1">
      <formula>$AE$32&gt;0</formula>
    </cfRule>
  </conditionalFormatting>
  <conditionalFormatting sqref="G24:G25">
    <cfRule type="expression" dxfId="309" priority="162" stopIfTrue="1">
      <formula>$AE$31&gt;0</formula>
    </cfRule>
  </conditionalFormatting>
  <conditionalFormatting sqref="G30 G116">
    <cfRule type="expression" dxfId="308" priority="167" stopIfTrue="1">
      <formula>$AE$42&gt;0</formula>
    </cfRule>
  </conditionalFormatting>
  <conditionalFormatting sqref="G51 G127">
    <cfRule type="expression" dxfId="307" priority="172" stopIfTrue="1">
      <formula>$AE$54&gt;0</formula>
    </cfRule>
  </conditionalFormatting>
  <conditionalFormatting sqref="H12 H109">
    <cfRule type="expression" dxfId="306" priority="24" stopIfTrue="1">
      <formula>$AF$32&gt;0</formula>
    </cfRule>
  </conditionalFormatting>
  <conditionalFormatting sqref="H24:H25">
    <cfRule type="expression" dxfId="305" priority="163" stopIfTrue="1">
      <formula>$AF$31&gt;0</formula>
    </cfRule>
  </conditionalFormatting>
  <conditionalFormatting sqref="H30 H116">
    <cfRule type="expression" dxfId="304" priority="168" stopIfTrue="1">
      <formula>$AF$42&gt;0</formula>
    </cfRule>
  </conditionalFormatting>
  <conditionalFormatting sqref="H51 H127">
    <cfRule type="expression" dxfId="303" priority="173" stopIfTrue="1">
      <formula>$AF$54&gt;0</formula>
    </cfRule>
  </conditionalFormatting>
  <conditionalFormatting sqref="I12 I109">
    <cfRule type="expression" dxfId="302" priority="23" stopIfTrue="1">
      <formula>$AG$32&gt;0</formula>
    </cfRule>
  </conditionalFormatting>
  <conditionalFormatting sqref="I24:I25">
    <cfRule type="expression" dxfId="301" priority="164" stopIfTrue="1">
      <formula>$AG$31&gt;0</formula>
    </cfRule>
  </conditionalFormatting>
  <conditionalFormatting sqref="I30 I116">
    <cfRule type="expression" dxfId="300" priority="169" stopIfTrue="1">
      <formula>$AG$42&gt;0</formula>
    </cfRule>
  </conditionalFormatting>
  <conditionalFormatting sqref="I51 I127">
    <cfRule type="expression" dxfId="299" priority="174" stopIfTrue="1">
      <formula>$AG$54&gt;0</formula>
    </cfRule>
  </conditionalFormatting>
  <printOptions horizontalCentered="1" verticalCentered="1"/>
  <pageMargins left="0.5" right="0.5" top="0.5" bottom="0.5" header="0" footer="0"/>
  <pageSetup scale="65" fitToHeight="0" orientation="portrait" blackAndWhite="1" horizontalDpi="300" verticalDpi="300" r:id="rId1"/>
  <headerFooter alignWithMargins="0"/>
  <rowBreaks count="2" manualBreakCount="2">
    <brk id="70" max="16383" man="1"/>
    <brk id="12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J160"/>
  <sheetViews>
    <sheetView zoomScaleNormal="100" workbookViewId="0">
      <selection activeCell="E8" sqref="E8"/>
    </sheetView>
  </sheetViews>
  <sheetFormatPr defaultColWidth="8.7265625" defaultRowHeight="12.5"/>
  <cols>
    <col min="1" max="1" width="8.453125" customWidth="1"/>
    <col min="2" max="2" width="5.7265625" style="2" customWidth="1"/>
    <col min="3" max="3" width="30.1796875" customWidth="1"/>
    <col min="4" max="4" width="10.453125" customWidth="1"/>
    <col min="5" max="9" width="9.453125" customWidth="1"/>
    <col min="10" max="10" width="10.453125" customWidth="1"/>
    <col min="11" max="11" width="10.7265625" customWidth="1"/>
    <col min="12" max="12" width="9" customWidth="1"/>
    <col min="13" max="13" width="8.7265625" customWidth="1"/>
    <col min="14" max="14" width="11.1796875" customWidth="1"/>
    <col min="15" max="17" width="11.453125" customWidth="1"/>
    <col min="18" max="18" width="34.453125" hidden="1" customWidth="1"/>
    <col min="19" max="36" width="9.1796875" hidden="1" customWidth="1"/>
  </cols>
  <sheetData>
    <row r="1" spans="1:36" ht="25.5" customHeight="1">
      <c r="A1" s="833" t="s">
        <v>28</v>
      </c>
      <c r="B1" s="824"/>
      <c r="C1" s="797"/>
      <c r="D1" s="833" t="str">
        <f>PSUYr2!D1</f>
        <v>PLYMOUTH STATE UNIVERSITY- USNH</v>
      </c>
      <c r="E1" s="1062"/>
      <c r="F1" s="1062"/>
      <c r="G1" s="1062"/>
      <c r="H1" s="1062"/>
      <c r="I1" s="1062"/>
      <c r="J1" s="1062"/>
      <c r="K1" s="1062"/>
      <c r="L1" s="1062"/>
      <c r="M1" s="1062"/>
      <c r="N1" s="1063"/>
      <c r="O1" s="1047"/>
      <c r="P1" s="718"/>
    </row>
    <row r="2" spans="1:36" ht="13.15" customHeight="1">
      <c r="A2" s="1156" t="s">
        <v>18</v>
      </c>
      <c r="B2" s="718"/>
      <c r="C2" s="737"/>
      <c r="D2" s="1108" t="str">
        <f>PSUYr1!D2</f>
        <v>New-Continuation-Revision-Supplement</v>
      </c>
      <c r="E2" s="1109"/>
      <c r="F2" s="1109"/>
      <c r="G2" s="1109"/>
      <c r="H2" s="1109"/>
      <c r="I2" s="1109"/>
      <c r="J2" s="1110"/>
      <c r="K2" s="1043">
        <f>Instructions!A23</f>
        <v>0</v>
      </c>
      <c r="L2" s="847"/>
      <c r="M2" s="847"/>
      <c r="N2" s="1051"/>
      <c r="O2" s="1052" t="s">
        <v>63</v>
      </c>
      <c r="P2" s="1146"/>
      <c r="Q2" s="1120"/>
    </row>
    <row r="3" spans="1:36" ht="13.15" customHeight="1">
      <c r="A3" s="738" t="s">
        <v>230</v>
      </c>
      <c r="B3" s="718"/>
      <c r="C3" s="737"/>
      <c r="D3" s="1108" t="str">
        <f>PSUYr1!D3</f>
        <v>PI Name (Last, First)</v>
      </c>
      <c r="E3" s="1109"/>
      <c r="F3" s="1109"/>
      <c r="G3" s="1110"/>
      <c r="H3" s="1057" t="s">
        <v>233</v>
      </c>
      <c r="I3" s="824"/>
      <c r="J3" s="1150" t="str">
        <f>IF(PSUYr1!K2="","",PSUYr1!K2)</f>
        <v/>
      </c>
      <c r="K3" s="1151"/>
      <c r="L3" s="19"/>
      <c r="M3" s="999" t="s">
        <v>361</v>
      </c>
      <c r="N3" s="733"/>
      <c r="O3" s="1147"/>
      <c r="P3" s="719"/>
      <c r="Q3" s="1123"/>
    </row>
    <row r="4" spans="1:36" ht="13.15" customHeight="1">
      <c r="A4" s="1068" t="s">
        <v>19</v>
      </c>
      <c r="B4" s="906"/>
      <c r="C4" s="901"/>
      <c r="D4" s="1112" t="str">
        <f>IF(PSUYr1!D4="","",PSUYr1!D4)</f>
        <v>Preparer</v>
      </c>
      <c r="E4" s="1109"/>
      <c r="F4" s="1109"/>
      <c r="G4" s="1110"/>
      <c r="H4" s="1010" t="s">
        <v>21</v>
      </c>
      <c r="I4" s="1051"/>
      <c r="J4" s="1006" t="str">
        <f>IF(PSUYr1!J4="","",PSUYr1!J4)</f>
        <v/>
      </c>
      <c r="K4" s="1007"/>
      <c r="L4" s="19"/>
      <c r="M4" s="1001" t="str">
        <f>IF(PSUYr1!J3="","",PSUYr1!J3)</f>
        <v/>
      </c>
      <c r="N4" s="1002"/>
      <c r="O4" s="1148"/>
      <c r="P4" s="1149"/>
      <c r="Q4" s="1126"/>
    </row>
    <row r="5" spans="1:36" ht="13.15" customHeight="1">
      <c r="A5" s="993" t="s">
        <v>183</v>
      </c>
      <c r="B5" s="1157" t="s">
        <v>179</v>
      </c>
      <c r="C5" s="1050" t="s">
        <v>48</v>
      </c>
      <c r="D5" s="848" t="s">
        <v>54</v>
      </c>
      <c r="E5" s="999" t="s">
        <v>280</v>
      </c>
      <c r="F5" s="1041"/>
      <c r="G5" s="1041"/>
      <c r="H5" s="1041"/>
      <c r="I5" s="1041"/>
      <c r="J5" s="1042"/>
      <c r="K5" s="1079" t="s">
        <v>298</v>
      </c>
      <c r="L5" s="731" t="str">
        <f>PSUYr1!L5</f>
        <v>Third Party*</v>
      </c>
      <c r="M5" s="1042"/>
      <c r="N5" s="1055" t="s">
        <v>46</v>
      </c>
      <c r="O5" s="1058" t="s">
        <v>0</v>
      </c>
      <c r="P5" s="1152" t="s">
        <v>299</v>
      </c>
      <c r="Q5" s="1076" t="s">
        <v>298</v>
      </c>
    </row>
    <row r="6" spans="1:36" ht="13.15" customHeight="1">
      <c r="A6" s="993"/>
      <c r="B6" s="1158"/>
      <c r="C6" s="831"/>
      <c r="D6" s="849"/>
      <c r="E6" s="332" t="str">
        <f>PSUYr1!E6</f>
        <v>Dept E&amp;G</v>
      </c>
      <c r="F6" s="332" t="str">
        <f>PSUYr1!F6</f>
        <v>College</v>
      </c>
      <c r="G6" s="332" t="str">
        <f>PSUYr1!G6</f>
        <v>Other1</v>
      </c>
      <c r="H6" s="332" t="str">
        <f>PSUYr1!H6</f>
        <v>Other2</v>
      </c>
      <c r="I6" s="332" t="str">
        <f>PSUYr1!I6</f>
        <v>Other3</v>
      </c>
      <c r="J6" s="332" t="str">
        <f>PSUYr1!J6</f>
        <v>Total PSU</v>
      </c>
      <c r="K6" s="993"/>
      <c r="L6" s="25" t="str">
        <f>PSUYr1!L6</f>
        <v>Cash</v>
      </c>
      <c r="M6" s="16" t="str">
        <f>PSUYr1!M6</f>
        <v>In-Kind</v>
      </c>
      <c r="N6" s="993"/>
      <c r="O6" s="1059"/>
      <c r="P6" s="1153"/>
      <c r="Q6" s="1127"/>
      <c r="U6" t="s">
        <v>365</v>
      </c>
      <c r="V6" t="s">
        <v>366</v>
      </c>
      <c r="W6" t="s">
        <v>366</v>
      </c>
      <c r="X6" t="s">
        <v>366</v>
      </c>
      <c r="Y6" t="s">
        <v>366</v>
      </c>
      <c r="Z6" t="s">
        <v>365</v>
      </c>
    </row>
    <row r="7" spans="1:36" ht="13.15" customHeight="1">
      <c r="A7" s="214" t="str">
        <f>IF(PSUYr2!A7&lt;&gt;"",PSUYr2!A7,"")</f>
        <v/>
      </c>
      <c r="B7" s="301" t="str">
        <f>IF(PSUYr1!B7="","",PSUYr1!B7)</f>
        <v>SENIOR PERSONNEL - names and account codes must be entered in Sponsor tab</v>
      </c>
      <c r="C7" s="102"/>
      <c r="D7" s="102"/>
      <c r="E7" s="102"/>
      <c r="F7" s="102"/>
      <c r="G7" s="102"/>
      <c r="H7" s="102"/>
      <c r="I7" s="102"/>
      <c r="J7" s="102"/>
      <c r="K7" s="102"/>
      <c r="L7" s="102"/>
      <c r="M7" s="102"/>
      <c r="N7" s="103"/>
      <c r="O7" s="1031"/>
      <c r="P7" s="824"/>
      <c r="Q7" s="797"/>
      <c r="S7" s="855" t="s">
        <v>241</v>
      </c>
      <c r="T7" s="709"/>
      <c r="U7" s="429" t="s">
        <v>287</v>
      </c>
      <c r="V7" s="429" t="s">
        <v>288</v>
      </c>
      <c r="W7" s="429" t="s">
        <v>286</v>
      </c>
      <c r="X7" s="429" t="s">
        <v>284</v>
      </c>
      <c r="Y7" s="429" t="s">
        <v>367</v>
      </c>
      <c r="Z7" s="429" t="s">
        <v>285</v>
      </c>
      <c r="AA7" s="439" t="s">
        <v>249</v>
      </c>
    </row>
    <row r="8" spans="1:36" ht="13.15" customHeight="1">
      <c r="A8" s="406" t="str">
        <f>IF(PSUYr2!A8&lt;&gt;"",PSUYr2!A8,"")</f>
        <v/>
      </c>
      <c r="B8" s="448" t="str">
        <f>IF(PSUYr2!B8&lt;&gt;"",PSUYr2!B8,"")</f>
        <v/>
      </c>
      <c r="C8" s="46" t="str">
        <f>IF(PSUYr1!C8="","",PSUYr1!C8)</f>
        <v/>
      </c>
      <c r="D8" s="354">
        <f>Sponsor!F8</f>
        <v>0</v>
      </c>
      <c r="E8" s="51"/>
      <c r="F8" s="51"/>
      <c r="G8" s="51"/>
      <c r="H8" s="51"/>
      <c r="I8" s="51"/>
      <c r="J8" s="52">
        <f t="shared" ref="J8:J13" si="0">SUM(E8:I8)</f>
        <v>0</v>
      </c>
      <c r="K8" s="53">
        <f>D8+J8</f>
        <v>0</v>
      </c>
      <c r="L8" s="51"/>
      <c r="M8" s="51"/>
      <c r="N8" s="53">
        <f t="shared" ref="N8:N13" si="1">SUM(K8:M8)</f>
        <v>0</v>
      </c>
      <c r="O8" s="54">
        <f>PSUYr1!D8+PSUYr2!D8+PSUYr3!D8+PSUYr4!D8+PSUYr5!D8</f>
        <v>0</v>
      </c>
      <c r="P8" s="55">
        <f>PSUYr1!J8+PSUYr2!J8+PSUYr3!J8+PSUYr4!J8+PSUYr5!J8</f>
        <v>0</v>
      </c>
      <c r="Q8" s="56">
        <f>PSUYr1!K8+PSUYr2!K8+PSUYr3!K8+PSUYr4!K8+PSUYr5!K8</f>
        <v>0</v>
      </c>
      <c r="S8" s="709"/>
      <c r="T8" s="709"/>
      <c r="U8" s="200">
        <f>SUMIF(A8:A11,U7,E8:E11)</f>
        <v>0</v>
      </c>
      <c r="V8" s="200">
        <f>SUMIF(A8:A11,V7,E8:E11)</f>
        <v>0</v>
      </c>
      <c r="W8" s="200">
        <f>SUMIF(A8:A11,W7,E8:E11)</f>
        <v>0</v>
      </c>
      <c r="X8" s="200">
        <f>SUMIF(A8:A11,X7,E8:E11)</f>
        <v>0</v>
      </c>
      <c r="Y8" s="200">
        <f>SUMIF(A8:A11,Y7,E8:E11)</f>
        <v>0</v>
      </c>
      <c r="Z8" s="200">
        <f>SUMIF(A8:A11,Z7,E8:E11)</f>
        <v>0</v>
      </c>
      <c r="AC8" s="440">
        <f>IF(AND(E8&gt;0,Sponsor!$A8=0),1,0)</f>
        <v>0</v>
      </c>
      <c r="AD8" s="440">
        <f>IF(AND(F8&gt;0,Sponsor!$A8=0),1,0)</f>
        <v>0</v>
      </c>
      <c r="AE8" s="440">
        <f>IF(AND(G8&gt;0,Sponsor!$A8=0),1,0)</f>
        <v>0</v>
      </c>
      <c r="AF8" s="440">
        <f>IF(AND(H8&gt;0,Sponsor!$A8=0),1,0)</f>
        <v>0</v>
      </c>
      <c r="AG8" s="440">
        <f>IF(AND(I8&gt;0,Sponsor!$A8=0),1,0)</f>
        <v>0</v>
      </c>
      <c r="AH8" s="440">
        <f>SUM(AC8:AG8)</f>
        <v>0</v>
      </c>
      <c r="AJ8" s="440">
        <f>Sponsor!AB8</f>
        <v>0</v>
      </c>
    </row>
    <row r="9" spans="1:36" ht="13.15" customHeight="1">
      <c r="A9" s="406" t="str">
        <f>IF(PSUYr2!A9&lt;&gt;"",PSUYr2!A9,"")</f>
        <v/>
      </c>
      <c r="B9" s="448" t="str">
        <f>IF(PSUYr2!B9&lt;&gt;"",PSUYr2!B9,"")</f>
        <v/>
      </c>
      <c r="C9" s="46" t="str">
        <f>IF(PSUYr1!C9="","",PSUYr1!C9)</f>
        <v/>
      </c>
      <c r="D9" s="355">
        <f>Sponsor!F9</f>
        <v>0</v>
      </c>
      <c r="E9" s="57"/>
      <c r="F9" s="57"/>
      <c r="G9" s="57"/>
      <c r="H9" s="57"/>
      <c r="I9" s="57"/>
      <c r="J9" s="58">
        <f t="shared" si="0"/>
        <v>0</v>
      </c>
      <c r="K9" s="59">
        <f>D9+J9</f>
        <v>0</v>
      </c>
      <c r="L9" s="57"/>
      <c r="M9" s="57"/>
      <c r="N9" s="59">
        <f t="shared" si="1"/>
        <v>0</v>
      </c>
      <c r="O9" s="54">
        <f>PSUYr1!D9+PSUYr2!D9+PSUYr3!D9+PSUYr4!D9+PSUYr5!D9</f>
        <v>0</v>
      </c>
      <c r="P9" s="55">
        <f>PSUYr1!J9+PSUYr2!J9+PSUYr3!J9+PSUYr4!J9+PSUYr5!J9</f>
        <v>0</v>
      </c>
      <c r="Q9" s="60">
        <f>PSUYr1!K9+PSUYr2!K9+PSUYr3!K9+PSUYr4!K9+PSUYr5!K9</f>
        <v>0</v>
      </c>
      <c r="S9" s="709"/>
      <c r="T9" s="709"/>
      <c r="U9" s="200">
        <f>SUMIF(A93:A108,U7,E93:E108)</f>
        <v>0</v>
      </c>
      <c r="V9" s="200">
        <f>SUMIF(A93:A108,V7,E93:E108)</f>
        <v>0</v>
      </c>
      <c r="W9" s="200">
        <f>SUMIF(A93:A108,W7,E93:E108)</f>
        <v>0</v>
      </c>
      <c r="X9" s="200">
        <f>SUMIF(A93:A108,X7,E93:E108)</f>
        <v>0</v>
      </c>
      <c r="Y9" s="200">
        <f>SUMIF(A93:A108,Y7,E93:E108)</f>
        <v>0</v>
      </c>
      <c r="Z9" s="200">
        <f>SUMIF(A93:A108,Z7,E93:E108)</f>
        <v>0</v>
      </c>
      <c r="AC9" s="440">
        <f>IF(AND(E9&gt;0,Sponsor!$A9=0),1,0)</f>
        <v>0</v>
      </c>
      <c r="AD9" s="440">
        <f>IF(AND(F9&gt;0,Sponsor!$A9=0),1,0)</f>
        <v>0</v>
      </c>
      <c r="AE9" s="440">
        <f>IF(AND(G9&gt;0,Sponsor!$A9=0),1,0)</f>
        <v>0</v>
      </c>
      <c r="AF9" s="440">
        <f>IF(AND(H9&gt;0,Sponsor!$A9=0),1,0)</f>
        <v>0</v>
      </c>
      <c r="AG9" s="440">
        <f>IF(AND(I9&gt;0,Sponsor!$A9=0),1,0)</f>
        <v>0</v>
      </c>
      <c r="AH9" s="440">
        <f>SUM(AC9:AG9)</f>
        <v>0</v>
      </c>
      <c r="AJ9" s="440">
        <f>Sponsor!AB9</f>
        <v>0</v>
      </c>
    </row>
    <row r="10" spans="1:36" ht="13.15" customHeight="1">
      <c r="A10" s="406" t="str">
        <f>IF(PSUYr2!A10&lt;&gt;"",PSUYr2!A10,"")</f>
        <v/>
      </c>
      <c r="B10" s="448" t="str">
        <f>IF(PSUYr2!B10&lt;&gt;"",PSUYr2!B10,"")</f>
        <v/>
      </c>
      <c r="C10" s="46" t="str">
        <f>IF(PSUYr1!C10="","",PSUYr1!C10)</f>
        <v/>
      </c>
      <c r="D10" s="355">
        <f>Sponsor!F10</f>
        <v>0</v>
      </c>
      <c r="E10" s="57"/>
      <c r="F10" s="57"/>
      <c r="G10" s="57"/>
      <c r="H10" s="57"/>
      <c r="I10" s="57"/>
      <c r="J10" s="58">
        <f t="shared" si="0"/>
        <v>0</v>
      </c>
      <c r="K10" s="59">
        <f>D10+J10</f>
        <v>0</v>
      </c>
      <c r="L10" s="57"/>
      <c r="M10" s="57"/>
      <c r="N10" s="59">
        <f t="shared" si="1"/>
        <v>0</v>
      </c>
      <c r="O10" s="54">
        <f>PSUYr1!D10+PSUYr2!D10+PSUYr3!D10+PSUYr4!D10+PSUYr5!D10</f>
        <v>0</v>
      </c>
      <c r="P10" s="55">
        <f>PSUYr1!J10+PSUYr2!J10+PSUYr3!J10+PSUYr4!J10+PSUYr5!J10</f>
        <v>0</v>
      </c>
      <c r="Q10" s="60">
        <f>PSUYr1!K10+PSUYr2!K10+PSUYr3!K10+PSUYr4!K10+PSUYr5!K10</f>
        <v>0</v>
      </c>
      <c r="S10" s="709"/>
      <c r="T10" s="709"/>
      <c r="U10" s="200">
        <f t="shared" ref="U10:Z10" si="2">SUM(U8:U9)</f>
        <v>0</v>
      </c>
      <c r="V10" s="200">
        <f t="shared" si="2"/>
        <v>0</v>
      </c>
      <c r="W10" s="200">
        <f t="shared" si="2"/>
        <v>0</v>
      </c>
      <c r="X10" s="200">
        <f t="shared" si="2"/>
        <v>0</v>
      </c>
      <c r="Y10" s="200">
        <f t="shared" si="2"/>
        <v>0</v>
      </c>
      <c r="Z10" s="200">
        <f t="shared" si="2"/>
        <v>0</v>
      </c>
      <c r="AA10" s="200">
        <f>SUM(V10:Z10)</f>
        <v>0</v>
      </c>
      <c r="AC10" s="440">
        <f>IF(AND(E10&gt;0,Sponsor!$A10=0),1,0)</f>
        <v>0</v>
      </c>
      <c r="AD10" s="440">
        <f>IF(AND(F10&gt;0,Sponsor!$A10=0),1,0)</f>
        <v>0</v>
      </c>
      <c r="AE10" s="440">
        <f>IF(AND(G10&gt;0,Sponsor!$A10=0),1,0)</f>
        <v>0</v>
      </c>
      <c r="AF10" s="440">
        <f>IF(AND(H10&gt;0,Sponsor!$A10=0),1,0)</f>
        <v>0</v>
      </c>
      <c r="AG10" s="440">
        <f>IF(AND(I10&gt;0,Sponsor!$A10=0),1,0)</f>
        <v>0</v>
      </c>
      <c r="AH10" s="440">
        <f>SUM(AC10:AG10)</f>
        <v>0</v>
      </c>
      <c r="AJ10" s="440">
        <f>Sponsor!AB10</f>
        <v>0</v>
      </c>
    </row>
    <row r="11" spans="1:36" ht="13.15" customHeight="1">
      <c r="A11" s="406" t="str">
        <f>IF(PSUYr2!A11&lt;&gt;"",PSUYr2!A11,"")</f>
        <v/>
      </c>
      <c r="B11" s="448" t="str">
        <f>IF(PSUYr2!B11&lt;&gt;"",PSUYr2!B11,"")</f>
        <v/>
      </c>
      <c r="C11" s="46" t="str">
        <f>IF(PSUYr1!C11="","",PSUYr1!C11)</f>
        <v/>
      </c>
      <c r="D11" s="355">
        <f>Sponsor!F11</f>
        <v>0</v>
      </c>
      <c r="E11" s="57"/>
      <c r="F11" s="57"/>
      <c r="G11" s="57"/>
      <c r="H11" s="57"/>
      <c r="I11" s="57"/>
      <c r="J11" s="58">
        <f t="shared" si="0"/>
        <v>0</v>
      </c>
      <c r="K11" s="59">
        <f>D11+J11</f>
        <v>0</v>
      </c>
      <c r="L11" s="57"/>
      <c r="M11" s="57"/>
      <c r="N11" s="59">
        <f t="shared" si="1"/>
        <v>0</v>
      </c>
      <c r="O11" s="54">
        <f>PSUYr1!D11+PSUYr2!D11+PSUYr3!D11+PSUYr4!D11+PSUYr5!D11</f>
        <v>0</v>
      </c>
      <c r="P11" s="55">
        <f>PSUYr1!J11+PSUYr2!J11+PSUYr3!J11+PSUYr4!J11+PSUYr5!J11</f>
        <v>0</v>
      </c>
      <c r="Q11" s="60">
        <f>PSUYr1!K11+PSUYr2!K11+PSUYr3!K11+PSUYr4!K11+PSUYr5!K11</f>
        <v>0</v>
      </c>
      <c r="S11" s="709"/>
      <c r="T11" s="709"/>
      <c r="U11" s="200"/>
      <c r="V11" s="200"/>
      <c r="W11" s="200"/>
      <c r="X11" s="200"/>
      <c r="Y11" s="200"/>
      <c r="Z11" s="200"/>
      <c r="AC11" s="440">
        <f>IF(AND(E11&gt;0,Sponsor!$A11=0),1,0)</f>
        <v>0</v>
      </c>
      <c r="AD11" s="440">
        <f>IF(AND(F11&gt;0,Sponsor!$A11=0),1,0)</f>
        <v>0</v>
      </c>
      <c r="AE11" s="440">
        <f>IF(AND(G11&gt;0,Sponsor!$A11=0),1,0)</f>
        <v>0</v>
      </c>
      <c r="AF11" s="440">
        <f>IF(AND(H11&gt;0,Sponsor!$A11=0),1,0)</f>
        <v>0</v>
      </c>
      <c r="AG11" s="440">
        <f>IF(AND(I11&gt;0,Sponsor!$A11=0),1,0)</f>
        <v>0</v>
      </c>
      <c r="AH11" s="440">
        <f>SUM(AC11:AG11)</f>
        <v>0</v>
      </c>
      <c r="AJ11" s="440">
        <f>Sponsor!AB11</f>
        <v>0</v>
      </c>
    </row>
    <row r="12" spans="1:36" ht="13.15" customHeight="1">
      <c r="A12" s="406" t="str">
        <f>IF(PSUYr2!A12&lt;&gt;"",PSUYr2!A12,"")</f>
        <v>Below</v>
      </c>
      <c r="B12" s="1048" t="s">
        <v>59</v>
      </c>
      <c r="C12" s="786"/>
      <c r="D12" s="357">
        <f>Sponsor!F12</f>
        <v>0</v>
      </c>
      <c r="E12" s="62">
        <f>E109</f>
        <v>0</v>
      </c>
      <c r="F12" s="63">
        <f>F109</f>
        <v>0</v>
      </c>
      <c r="G12" s="63">
        <f>G109</f>
        <v>0</v>
      </c>
      <c r="H12" s="63">
        <f>H109</f>
        <v>0</v>
      </c>
      <c r="I12" s="63">
        <f>I109</f>
        <v>0</v>
      </c>
      <c r="J12" s="58">
        <f t="shared" si="0"/>
        <v>0</v>
      </c>
      <c r="K12" s="61">
        <f>K109</f>
        <v>0</v>
      </c>
      <c r="L12" s="62">
        <f>L109</f>
        <v>0</v>
      </c>
      <c r="M12" s="63">
        <f>M109</f>
        <v>0</v>
      </c>
      <c r="N12" s="61">
        <f t="shared" si="1"/>
        <v>0</v>
      </c>
      <c r="O12" s="54">
        <f>PSUYr1!D12+PSUYr2!D12+PSUYr3!D12+PSUYr4!D12+PSUYr5!D12</f>
        <v>0</v>
      </c>
      <c r="P12" s="55">
        <f>PSUYr1!J12+PSUYr2!J12+PSUYr3!J12+PSUYr4!J12+PSUYr5!J12</f>
        <v>0</v>
      </c>
      <c r="Q12" s="60">
        <f>PSUYr1!K12+PSUYr2!K12+PSUYr3!K12+PSUYr4!K12+PSUYr5!K12</f>
        <v>0</v>
      </c>
      <c r="S12" s="43"/>
      <c r="T12" s="43"/>
      <c r="AJ12" s="440"/>
    </row>
    <row r="13" spans="1:36" ht="13.15" customHeight="1">
      <c r="A13" s="14" t="str">
        <f>IF(PSUYr2!A13&lt;&gt;"",PSUYr2!A13,"")</f>
        <v/>
      </c>
      <c r="B13" s="841" t="s">
        <v>47</v>
      </c>
      <c r="C13" s="762"/>
      <c r="D13" s="386">
        <f>Sponsor!F13</f>
        <v>0</v>
      </c>
      <c r="E13" s="65">
        <f>SUM(E8:E12)</f>
        <v>0</v>
      </c>
      <c r="F13" s="65">
        <f>SUM(F8:F12)</f>
        <v>0</v>
      </c>
      <c r="G13" s="65">
        <f>SUM(G8:G12)</f>
        <v>0</v>
      </c>
      <c r="H13" s="65">
        <f>SUM(H8:H12)</f>
        <v>0</v>
      </c>
      <c r="I13" s="65">
        <f>SUM(I8:I12)</f>
        <v>0</v>
      </c>
      <c r="J13" s="58">
        <f t="shared" si="0"/>
        <v>0</v>
      </c>
      <c r="K13" s="64">
        <f>SUM(K8:K12)</f>
        <v>0</v>
      </c>
      <c r="L13" s="66">
        <f>SUM(L8:L12)</f>
        <v>0</v>
      </c>
      <c r="M13" s="65">
        <f>SUM(M8:M12)</f>
        <v>0</v>
      </c>
      <c r="N13" s="64">
        <f t="shared" si="1"/>
        <v>0</v>
      </c>
      <c r="O13" s="54">
        <f>PSUYr1!D13+PSUYr2!D13+PSUYr3!D13+PSUYr4!D13+PSUYr5!D13</f>
        <v>0</v>
      </c>
      <c r="P13" s="55">
        <f>PSUYr1!J13+PSUYr2!J13+PSUYr3!J13+PSUYr4!J13+PSUYr5!J13</f>
        <v>0</v>
      </c>
      <c r="Q13" s="91">
        <f>PSUYr1!K13+PSUYr2!K13+PSUYr3!K13+PSUYr4!K13+PSUYr5!K13</f>
        <v>0</v>
      </c>
      <c r="U13" s="200">
        <f>SUMIF(A8:A11,U7,F8:F11)</f>
        <v>0</v>
      </c>
      <c r="V13" s="200">
        <f>SUMIF(A8:A11,V7,F8:F11)</f>
        <v>0</v>
      </c>
      <c r="W13" s="200">
        <f>SUMIF(A8:A11,W7,F8:F11)</f>
        <v>0</v>
      </c>
      <c r="X13" s="200">
        <f>SUMIF(A8:A11,X7,F8:F11)</f>
        <v>0</v>
      </c>
      <c r="Y13" s="200">
        <f>SUMIF(A8:A11,Y7,F8:F11)</f>
        <v>0</v>
      </c>
      <c r="Z13" s="200">
        <f>SUMIF(A8:A11,Z7,F8:F11)</f>
        <v>0</v>
      </c>
      <c r="AC13" s="440"/>
      <c r="AD13" s="440"/>
      <c r="AE13" s="440"/>
      <c r="AF13" s="440"/>
      <c r="AG13" s="440"/>
      <c r="AH13" s="440"/>
      <c r="AJ13" s="440"/>
    </row>
    <row r="14" spans="1:36" ht="13.15" customHeight="1">
      <c r="A14" s="14" t="str">
        <f>IF(PSUYr2!A14&lt;&gt;"",PSUYr2!A14,"")</f>
        <v/>
      </c>
      <c r="B14" s="49" t="str">
        <f>IF(PSUYr1!B14="","",PSUYr1!B14)</f>
        <v>OTHER PERSONNEL - account codes must be entered in Sponsor tab</v>
      </c>
      <c r="C14" s="102"/>
      <c r="D14" s="102"/>
      <c r="E14" s="102"/>
      <c r="F14" s="102"/>
      <c r="G14" s="102"/>
      <c r="H14" s="102"/>
      <c r="I14" s="102"/>
      <c r="J14" s="102"/>
      <c r="K14" s="102"/>
      <c r="L14" s="102"/>
      <c r="M14" s="102"/>
      <c r="N14" s="103"/>
      <c r="O14" s="1143"/>
      <c r="P14" s="1144"/>
      <c r="Q14" s="1145"/>
      <c r="U14" s="200">
        <f>SUMIF(A93:A108,U7,F93:F108)</f>
        <v>0</v>
      </c>
      <c r="V14" s="200">
        <f>SUMIF(A93:A108,V7,F93:F108)</f>
        <v>0</v>
      </c>
      <c r="W14" s="200">
        <f>SUMIF(A93:A108,W7,F93:F108)</f>
        <v>0</v>
      </c>
      <c r="X14" s="200">
        <f>SUMIF(A93:A108,X7,F93:F108)</f>
        <v>0</v>
      </c>
      <c r="Y14" s="200">
        <f>SUMIF(A93:A108,Y7,F93:F108)</f>
        <v>0</v>
      </c>
      <c r="Z14" s="200">
        <f>SUMIF(A93:A108,Z7,F93:F108)</f>
        <v>0</v>
      </c>
      <c r="AC14" s="440"/>
      <c r="AD14" s="440"/>
      <c r="AE14" s="440"/>
      <c r="AF14" s="440"/>
      <c r="AG14" s="440"/>
      <c r="AH14" s="440"/>
      <c r="AJ14" s="440"/>
    </row>
    <row r="15" spans="1:36" ht="13.15" customHeight="1">
      <c r="A15" s="406" t="str">
        <f>IF(PSUYr2!A15&lt;&gt;"",PSUYr2!A15,"")</f>
        <v>615F10</v>
      </c>
      <c r="B15" s="448" t="str">
        <f>IF(PSUYr2!B15&lt;&gt;"",PSUYr2!B15,"")</f>
        <v/>
      </c>
      <c r="C15" s="170" t="str">
        <f>PSUYr1!C15</f>
        <v>( ) Professional/Technical (PAT)</v>
      </c>
      <c r="D15" s="354">
        <f>Sponsor!F15</f>
        <v>0</v>
      </c>
      <c r="E15" s="57"/>
      <c r="F15" s="57"/>
      <c r="G15" s="57"/>
      <c r="H15" s="57"/>
      <c r="I15" s="57"/>
      <c r="J15" s="58">
        <f t="shared" ref="J15:J26" si="3">SUM(E15:I15)</f>
        <v>0</v>
      </c>
      <c r="K15" s="53">
        <f t="shared" ref="K15:K26" si="4">D15+J15</f>
        <v>0</v>
      </c>
      <c r="L15" s="57"/>
      <c r="M15" s="57"/>
      <c r="N15" s="53">
        <f t="shared" ref="N15:N26" si="5">SUM(K15:M15)</f>
        <v>0</v>
      </c>
      <c r="O15" s="54">
        <f>PSUYr1!D15+PSUYr2!D15+PSUYr3!D15+PSUYr4!D15+PSUYr5!D15</f>
        <v>0</v>
      </c>
      <c r="P15" s="55">
        <f>PSUYr1!J15+PSUYr2!J15+PSUYr3!J15+PSUYr4!J15+PSUYr5!J15</f>
        <v>0</v>
      </c>
      <c r="Q15" s="56">
        <f>PSUYr1!K15+PSUYr2!K15+PSUYr3!K15+PSUYr4!K15+PSUYr5!K15</f>
        <v>0</v>
      </c>
      <c r="U15" s="200">
        <f t="shared" ref="U15:Z15" si="6">SUM(U13:U14)</f>
        <v>0</v>
      </c>
      <c r="V15" s="200">
        <f t="shared" si="6"/>
        <v>0</v>
      </c>
      <c r="W15" s="200">
        <f t="shared" si="6"/>
        <v>0</v>
      </c>
      <c r="X15" s="200">
        <f t="shared" si="6"/>
        <v>0</v>
      </c>
      <c r="Y15" s="200">
        <f t="shared" si="6"/>
        <v>0</v>
      </c>
      <c r="Z15" s="200">
        <f t="shared" si="6"/>
        <v>0</v>
      </c>
      <c r="AA15" s="200">
        <f>SUM(V15:Z15)</f>
        <v>0</v>
      </c>
      <c r="AC15" s="440">
        <f>IF(AND(E93&gt;0,Sponsor!$A93=0),1,0)</f>
        <v>0</v>
      </c>
      <c r="AD15" s="440">
        <f>IF(AND(F93&gt;0,Sponsor!$A93=0),1,0)</f>
        <v>0</v>
      </c>
      <c r="AE15" s="440">
        <f>IF(AND(G93&gt;0,Sponsor!$A93=0),1,0)</f>
        <v>0</v>
      </c>
      <c r="AF15" s="440">
        <f>IF(AND(H93&gt;0,Sponsor!$A93=0),1,0)</f>
        <v>0</v>
      </c>
      <c r="AG15" s="440">
        <f>IF(AND(I93&gt;0,Sponsor!$A93=0),1,0)</f>
        <v>0</v>
      </c>
      <c r="AH15" s="440">
        <f t="shared" ref="AH15:AH30" si="7">SUM(AC15:AG15)</f>
        <v>0</v>
      </c>
      <c r="AJ15" s="440">
        <f>Sponsor!AB15</f>
        <v>0</v>
      </c>
    </row>
    <row r="16" spans="1:36" ht="13.15" customHeight="1">
      <c r="A16" s="406" t="str">
        <f>IF(PSUYr2!A16&lt;&gt;"",PSUYr2!A16,"")</f>
        <v>617F10</v>
      </c>
      <c r="B16" s="448" t="str">
        <f>IF(PSUYr2!B16&lt;&gt;"",PSUYr2!B16,"")</f>
        <v/>
      </c>
      <c r="C16" s="7" t="str">
        <f>PSUYr1!C16</f>
        <v>( ) Operating Staff (OS)</v>
      </c>
      <c r="D16" s="355">
        <f>Sponsor!F16</f>
        <v>0</v>
      </c>
      <c r="E16" s="57"/>
      <c r="F16" s="57"/>
      <c r="G16" s="57"/>
      <c r="H16" s="57"/>
      <c r="I16" s="57"/>
      <c r="J16" s="58">
        <f t="shared" si="3"/>
        <v>0</v>
      </c>
      <c r="K16" s="59">
        <f t="shared" si="4"/>
        <v>0</v>
      </c>
      <c r="L16" s="57"/>
      <c r="M16" s="57"/>
      <c r="N16" s="59">
        <f t="shared" si="5"/>
        <v>0</v>
      </c>
      <c r="O16" s="54">
        <f>PSUYr1!D16+PSUYr2!D16+PSUYr3!D16+PSUYr4!D16+PSUYr5!D16</f>
        <v>0</v>
      </c>
      <c r="P16" s="55">
        <f>PSUYr1!J16+PSUYr2!J16+PSUYr3!J16+PSUYr4!J16+PSUYr5!J16</f>
        <v>0</v>
      </c>
      <c r="Q16" s="60">
        <f>PSUYr1!K16+PSUYr2!K16+PSUYr3!K16+PSUYr4!K16+PSUYr5!K16</f>
        <v>0</v>
      </c>
      <c r="U16" s="200"/>
      <c r="V16" s="200"/>
      <c r="W16" s="200"/>
      <c r="X16" s="200"/>
      <c r="Y16" s="200"/>
      <c r="Z16" s="200"/>
      <c r="AC16" s="440">
        <f>IF(AND(E94&gt;0,Sponsor!$A94=0),1,0)</f>
        <v>0</v>
      </c>
      <c r="AD16" s="440">
        <f>IF(AND(F94&gt;0,Sponsor!$A94=0),1,0)</f>
        <v>0</v>
      </c>
      <c r="AE16" s="440">
        <f>IF(AND(G94&gt;0,Sponsor!$A94=0),1,0)</f>
        <v>0</v>
      </c>
      <c r="AF16" s="440">
        <f>IF(AND(H94&gt;0,Sponsor!$A94=0),1,0)</f>
        <v>0</v>
      </c>
      <c r="AG16" s="440">
        <f>IF(AND(I94&gt;0,Sponsor!$A94=0),1,0)</f>
        <v>0</v>
      </c>
      <c r="AH16" s="440">
        <f t="shared" si="7"/>
        <v>0</v>
      </c>
      <c r="AJ16" s="440">
        <f>Sponsor!AB16</f>
        <v>0</v>
      </c>
    </row>
    <row r="17" spans="1:36" ht="13.15" customHeight="1">
      <c r="A17" s="406" t="str">
        <f>IF(PSUYr2!A17&lt;&gt;"",PSUYr2!A17,"")</f>
        <v>613N60</v>
      </c>
      <c r="B17" s="448" t="str">
        <f>IF(PSUYr2!B17&lt;&gt;"",PSUYr2!B17,"")</f>
        <v/>
      </c>
      <c r="C17" s="7" t="str">
        <f>PSUYr1!C17</f>
        <v>( ) Graduate Students</v>
      </c>
      <c r="D17" s="355">
        <f>Sponsor!F17</f>
        <v>0</v>
      </c>
      <c r="E17" s="57"/>
      <c r="F17" s="57"/>
      <c r="G17" s="57"/>
      <c r="H17" s="57"/>
      <c r="I17" s="57"/>
      <c r="J17" s="58">
        <f t="shared" si="3"/>
        <v>0</v>
      </c>
      <c r="K17" s="59">
        <f t="shared" si="4"/>
        <v>0</v>
      </c>
      <c r="L17" s="57"/>
      <c r="M17" s="57"/>
      <c r="N17" s="59">
        <f t="shared" si="5"/>
        <v>0</v>
      </c>
      <c r="O17" s="54">
        <f>PSUYr1!D17+PSUYr2!D17+PSUYr3!D17+PSUYr4!D17+PSUYr5!D17</f>
        <v>0</v>
      </c>
      <c r="P17" s="55">
        <f>PSUYr1!J17+PSUYr2!J17+PSUYr3!J17+PSUYr4!J17+PSUYr5!J17</f>
        <v>0</v>
      </c>
      <c r="Q17" s="60">
        <f>PSUYr1!K17+PSUYr2!K17+PSUYr3!K17+PSUYr4!K17+PSUYr5!K17</f>
        <v>0</v>
      </c>
      <c r="U17" s="200">
        <f>SUMIF(A8:A11,U7,G8:G11)</f>
        <v>0</v>
      </c>
      <c r="V17" s="200">
        <f>SUMIF(A8:A11,V7,G8:G11)</f>
        <v>0</v>
      </c>
      <c r="W17" s="200">
        <f>SUMIF(A8:A11,W7,G8:G11)</f>
        <v>0</v>
      </c>
      <c r="X17" s="200">
        <f>SUMIF(A8:A11,X7,G8:G11)</f>
        <v>0</v>
      </c>
      <c r="Y17" s="200">
        <f>SUMIF(A8:A11,Y7,G8:G11)</f>
        <v>0</v>
      </c>
      <c r="Z17" s="200">
        <f>SUMIF(A8:A11,Z7,G8:G11)</f>
        <v>0</v>
      </c>
      <c r="AC17" s="440">
        <f>IF(AND(E95&gt;0,Sponsor!$A95=0),1,0)</f>
        <v>0</v>
      </c>
      <c r="AD17" s="440">
        <f>IF(AND(F95&gt;0,Sponsor!$A95=0),1,0)</f>
        <v>0</v>
      </c>
      <c r="AE17" s="440">
        <f>IF(AND(G95&gt;0,Sponsor!$A95=0),1,0)</f>
        <v>0</v>
      </c>
      <c r="AF17" s="440">
        <f>IF(AND(H95&gt;0,Sponsor!$A95=0),1,0)</f>
        <v>0</v>
      </c>
      <c r="AG17" s="440">
        <f>IF(AND(I95&gt;0,Sponsor!$A95=0),1,0)</f>
        <v>0</v>
      </c>
      <c r="AH17" s="440">
        <f t="shared" si="7"/>
        <v>0</v>
      </c>
      <c r="AJ17" s="440">
        <f>Sponsor!AB17</f>
        <v>0</v>
      </c>
    </row>
    <row r="18" spans="1:36" ht="13.15" customHeight="1">
      <c r="A18" s="406" t="str">
        <f>IF(PSUYr2!A18&lt;&gt;"",PSUYr2!A18,"")</f>
        <v>61SNSH</v>
      </c>
      <c r="B18" s="448" t="str">
        <f>IF(PSUYr2!B18&lt;&gt;"",PSUYr2!B18,"")</f>
        <v/>
      </c>
      <c r="C18" s="7" t="str">
        <f>PSUYr1!C18</f>
        <v>( ) Undergraduate Students</v>
      </c>
      <c r="D18" s="355">
        <f>Sponsor!F18</f>
        <v>0</v>
      </c>
      <c r="E18" s="57"/>
      <c r="F18" s="57"/>
      <c r="G18" s="57"/>
      <c r="H18" s="57"/>
      <c r="I18" s="57"/>
      <c r="J18" s="58">
        <f t="shared" si="3"/>
        <v>0</v>
      </c>
      <c r="K18" s="59">
        <f t="shared" si="4"/>
        <v>0</v>
      </c>
      <c r="L18" s="57"/>
      <c r="M18" s="57"/>
      <c r="N18" s="59">
        <f t="shared" si="5"/>
        <v>0</v>
      </c>
      <c r="O18" s="54">
        <f>PSUYr1!D18+PSUYr2!D18+PSUYr3!D18+PSUYr4!D18+PSUYr5!D18</f>
        <v>0</v>
      </c>
      <c r="P18" s="55">
        <f>PSUYr1!J18+PSUYr2!J18+PSUYr3!J18+PSUYr4!J18+PSUYr5!J18</f>
        <v>0</v>
      </c>
      <c r="Q18" s="60">
        <f>PSUYr1!K18+PSUYr2!K18+PSUYr3!K18+PSUYr4!K18+PSUYr5!K18</f>
        <v>0</v>
      </c>
      <c r="U18" s="200">
        <f>SUMIF(A93:A108,U7,G93:G108)</f>
        <v>0</v>
      </c>
      <c r="V18" s="200">
        <f>SUMIF(A93:A108,V7,G93:G108)</f>
        <v>0</v>
      </c>
      <c r="W18" s="200">
        <f>SUMIF(A93:A108,W7,G93:G108)</f>
        <v>0</v>
      </c>
      <c r="X18" s="200">
        <f>SUMIF(A93:A108,X7,G93:G108)</f>
        <v>0</v>
      </c>
      <c r="Y18" s="200">
        <f>SUMIF(A93:A108,Y7,G93:G108)</f>
        <v>0</v>
      </c>
      <c r="Z18" s="200">
        <f>SUMIF(A93:A108,Z7,G93:G108)</f>
        <v>0</v>
      </c>
      <c r="AC18" s="440">
        <f>IF(AND(E96&gt;0,Sponsor!$A96=0),1,0)</f>
        <v>0</v>
      </c>
      <c r="AD18" s="440">
        <f>IF(AND(F96&gt;0,Sponsor!$A96=0),1,0)</f>
        <v>0</v>
      </c>
      <c r="AE18" s="440">
        <f>IF(AND(G96&gt;0,Sponsor!$A96=0),1,0)</f>
        <v>0</v>
      </c>
      <c r="AF18" s="440">
        <f>IF(AND(H96&gt;0,Sponsor!$A96=0),1,0)</f>
        <v>0</v>
      </c>
      <c r="AG18" s="440">
        <f>IF(AND(I96&gt;0,Sponsor!$A96=0),1,0)</f>
        <v>0</v>
      </c>
      <c r="AH18" s="440">
        <f t="shared" si="7"/>
        <v>0</v>
      </c>
      <c r="AJ18" s="440">
        <f>Sponsor!AB18</f>
        <v>0</v>
      </c>
    </row>
    <row r="19" spans="1:36" ht="13.15" customHeight="1">
      <c r="A19" s="531" t="str">
        <f>IF(PSUYr2!A19&lt;&gt;"",PSUYr2!A19,"")</f>
        <v/>
      </c>
      <c r="B19" s="532" t="str">
        <f>IF(PSUYr2!B19&lt;&gt;"",PSUYr2!B19,"")</f>
        <v/>
      </c>
      <c r="C19" s="521"/>
      <c r="D19" s="522">
        <f>Sponsor!F19</f>
        <v>0</v>
      </c>
      <c r="E19" s="519"/>
      <c r="F19" s="519"/>
      <c r="G19" s="519"/>
      <c r="H19" s="519"/>
      <c r="I19" s="519"/>
      <c r="J19" s="58">
        <f t="shared" si="3"/>
        <v>0</v>
      </c>
      <c r="K19" s="59">
        <f t="shared" si="4"/>
        <v>0</v>
      </c>
      <c r="L19" s="57"/>
      <c r="M19" s="57"/>
      <c r="N19" s="59">
        <f t="shared" si="5"/>
        <v>0</v>
      </c>
      <c r="O19" s="54">
        <f>PSUYr1!D19+PSUYr2!D19+PSUYr3!D19+PSUYr4!D19+PSUYr5!D19</f>
        <v>0</v>
      </c>
      <c r="P19" s="55">
        <f>PSUYr1!J19+PSUYr2!J19+PSUYr3!J19+PSUYr4!J19+PSUYr5!J19</f>
        <v>0</v>
      </c>
      <c r="Q19" s="60">
        <f>PSUYr1!K19+PSUYr2!K19+PSUYr3!K19+PSUYr4!K19+PSUYr5!K19</f>
        <v>0</v>
      </c>
      <c r="U19" s="200">
        <f t="shared" ref="U19:Z19" si="8">SUM(U17:U18)</f>
        <v>0</v>
      </c>
      <c r="V19" s="200">
        <f t="shared" si="8"/>
        <v>0</v>
      </c>
      <c r="W19" s="200">
        <f t="shared" si="8"/>
        <v>0</v>
      </c>
      <c r="X19" s="200">
        <f t="shared" si="8"/>
        <v>0</v>
      </c>
      <c r="Y19" s="200">
        <f t="shared" si="8"/>
        <v>0</v>
      </c>
      <c r="Z19" s="200">
        <f t="shared" si="8"/>
        <v>0</v>
      </c>
      <c r="AA19" s="200">
        <f>SUM(V19:Z19)</f>
        <v>0</v>
      </c>
      <c r="AC19" s="440">
        <f>IF(AND(E97&gt;0,Sponsor!$A97=0),1,0)</f>
        <v>0</v>
      </c>
      <c r="AD19" s="440">
        <f>IF(AND(F97&gt;0,Sponsor!$A97=0),1,0)</f>
        <v>0</v>
      </c>
      <c r="AE19" s="440">
        <f>IF(AND(G97&gt;0,Sponsor!$A97=0),1,0)</f>
        <v>0</v>
      </c>
      <c r="AF19" s="440">
        <f>IF(AND(H97&gt;0,Sponsor!$A97=0),1,0)</f>
        <v>0</v>
      </c>
      <c r="AG19" s="440">
        <f>IF(AND(I97&gt;0,Sponsor!$A97=0),1,0)</f>
        <v>0</v>
      </c>
      <c r="AH19" s="440">
        <f t="shared" si="7"/>
        <v>0</v>
      </c>
      <c r="AJ19" s="440">
        <f>Sponsor!AB19</f>
        <v>0</v>
      </c>
    </row>
    <row r="20" spans="1:36" ht="13.15" customHeight="1">
      <c r="A20" s="406" t="str">
        <f>IF(PSUYr2!A20&lt;&gt;"",PSUYr2!A20,"")</f>
        <v>61CPHX</v>
      </c>
      <c r="B20" s="448" t="str">
        <f>IF(PSUYr2!B20&lt;&gt;"",PSUYr2!B20,"")</f>
        <v/>
      </c>
      <c r="C20" s="7" t="str">
        <f>PSUYr1!C20</f>
        <v>( ) Teaching/Lecturers</v>
      </c>
      <c r="D20" s="355">
        <f>Sponsor!F20</f>
        <v>0</v>
      </c>
      <c r="E20" s="57"/>
      <c r="F20" s="57"/>
      <c r="G20" s="57"/>
      <c r="H20" s="57"/>
      <c r="I20" s="57"/>
      <c r="J20" s="58">
        <f t="shared" si="3"/>
        <v>0</v>
      </c>
      <c r="K20" s="59">
        <f t="shared" si="4"/>
        <v>0</v>
      </c>
      <c r="L20" s="57"/>
      <c r="M20" s="57"/>
      <c r="N20" s="59">
        <f t="shared" si="5"/>
        <v>0</v>
      </c>
      <c r="O20" s="54">
        <f>PSUYr1!D20+PSUYr2!D20+PSUYr3!D20+PSUYr4!D20+PSUYr5!D20</f>
        <v>0</v>
      </c>
      <c r="P20" s="55">
        <f>PSUYr1!J20+PSUYr2!J20+PSUYr3!J20+PSUYr4!J20+PSUYr5!J20</f>
        <v>0</v>
      </c>
      <c r="Q20" s="60">
        <f>PSUYr1!K20+PSUYr2!K20+PSUYr3!K20+PSUYr4!K20+PSUYr5!K20</f>
        <v>0</v>
      </c>
      <c r="U20" s="200"/>
      <c r="V20" s="200"/>
      <c r="W20" s="200"/>
      <c r="X20" s="200"/>
      <c r="Y20" s="200"/>
      <c r="Z20" s="200"/>
      <c r="AC20" s="440">
        <f>IF(AND(E98&gt;0,Sponsor!$A98=0),1,0)</f>
        <v>0</v>
      </c>
      <c r="AD20" s="440">
        <f>IF(AND(F98&gt;0,Sponsor!$A98=0),1,0)</f>
        <v>0</v>
      </c>
      <c r="AE20" s="440">
        <f>IF(AND(G98&gt;0,Sponsor!$A98=0),1,0)</f>
        <v>0</v>
      </c>
      <c r="AF20" s="440">
        <f>IF(AND(H98&gt;0,Sponsor!$A98=0),1,0)</f>
        <v>0</v>
      </c>
      <c r="AG20" s="440">
        <f>IF(AND(I98&gt;0,Sponsor!$A98=0),1,0)</f>
        <v>0</v>
      </c>
      <c r="AH20" s="440">
        <f t="shared" si="7"/>
        <v>0</v>
      </c>
      <c r="AJ20" s="440">
        <f>Sponsor!AB20</f>
        <v>0</v>
      </c>
    </row>
    <row r="21" spans="1:36" ht="13.15" customHeight="1">
      <c r="A21" s="406" t="str">
        <f>IF(PSUYr2!A21&lt;&gt;"",PSUYr2!A21,"")</f>
        <v>61CPHX</v>
      </c>
      <c r="B21" s="448" t="str">
        <f>IF(PSUYr2!B21&lt;&gt;"",PSUYr2!B21,"")</f>
        <v/>
      </c>
      <c r="C21" s="7" t="str">
        <f>PSUYr1!C21</f>
        <v>( ) Hourly - Other Temp</v>
      </c>
      <c r="D21" s="355">
        <f>Sponsor!F21</f>
        <v>0</v>
      </c>
      <c r="E21" s="57"/>
      <c r="F21" s="57"/>
      <c r="G21" s="57"/>
      <c r="H21" s="57"/>
      <c r="I21" s="57"/>
      <c r="J21" s="58">
        <f t="shared" si="3"/>
        <v>0</v>
      </c>
      <c r="K21" s="59">
        <f t="shared" si="4"/>
        <v>0</v>
      </c>
      <c r="L21" s="57"/>
      <c r="M21" s="57"/>
      <c r="N21" s="59">
        <f t="shared" si="5"/>
        <v>0</v>
      </c>
      <c r="O21" s="54">
        <f>PSUYr1!D21+PSUYr2!D21+PSUYr3!D21+PSUYr4!D21+PSUYr5!D21</f>
        <v>0</v>
      </c>
      <c r="P21" s="55">
        <f>PSUYr1!J21+PSUYr2!J21+PSUYr3!J21+PSUYr4!J21+PSUYr5!J21</f>
        <v>0</v>
      </c>
      <c r="Q21" s="60">
        <f>PSUYr1!K21+PSUYr2!K21+PSUYr3!K21+PSUYr4!K21+PSUYr5!K21</f>
        <v>0</v>
      </c>
      <c r="U21" s="200">
        <f>SUMIF(A8:A11,U7,H8:H11)</f>
        <v>0</v>
      </c>
      <c r="V21" s="200">
        <f>SUMIF(A8:A11,V7,H8:H11)</f>
        <v>0</v>
      </c>
      <c r="W21" s="200">
        <f>SUMIF(A8:A11,W7,H8:H11)</f>
        <v>0</v>
      </c>
      <c r="X21" s="200">
        <f>SUMIF(A8:A11,X7,H8:H11)</f>
        <v>0</v>
      </c>
      <c r="Y21" s="200">
        <f>SUMIF(A8:A11,Y7,H8:H11)</f>
        <v>0</v>
      </c>
      <c r="Z21" s="200">
        <f>SUMIF(A8:A11,Z7,H8:H11)</f>
        <v>0</v>
      </c>
      <c r="AC21" s="440">
        <f>IF(AND(E99&gt;0,Sponsor!$A99=0),1,0)</f>
        <v>0</v>
      </c>
      <c r="AD21" s="440">
        <f>IF(AND(F99&gt;0,Sponsor!$A99=0),1,0)</f>
        <v>0</v>
      </c>
      <c r="AE21" s="440">
        <f>IF(AND(G99&gt;0,Sponsor!$A99=0),1,0)</f>
        <v>0</v>
      </c>
      <c r="AF21" s="440">
        <f>IF(AND(H99&gt;0,Sponsor!$A99=0),1,0)</f>
        <v>0</v>
      </c>
      <c r="AG21" s="440">
        <f>IF(AND(I99&gt;0,Sponsor!$A99=0),1,0)</f>
        <v>0</v>
      </c>
      <c r="AH21" s="440">
        <f t="shared" si="7"/>
        <v>0</v>
      </c>
      <c r="AJ21" s="440">
        <f>Sponsor!AB21</f>
        <v>0</v>
      </c>
    </row>
    <row r="22" spans="1:36" ht="13.15" customHeight="1">
      <c r="A22" s="531" t="str">
        <f>IF(PSUYr2!A22&lt;&gt;"",PSUYr2!A22,"")</f>
        <v/>
      </c>
      <c r="B22" s="532" t="str">
        <f>IF(PSUYr2!B22&lt;&gt;"",PSUYr2!B22,"")</f>
        <v/>
      </c>
      <c r="C22" s="521"/>
      <c r="D22" s="522">
        <f>Sponsor!F22</f>
        <v>0</v>
      </c>
      <c r="E22" s="519"/>
      <c r="F22" s="519"/>
      <c r="G22" s="519"/>
      <c r="H22" s="519"/>
      <c r="I22" s="519"/>
      <c r="J22" s="58">
        <f t="shared" si="3"/>
        <v>0</v>
      </c>
      <c r="K22" s="59">
        <f t="shared" si="4"/>
        <v>0</v>
      </c>
      <c r="L22" s="57"/>
      <c r="M22" s="57"/>
      <c r="N22" s="59">
        <f t="shared" si="5"/>
        <v>0</v>
      </c>
      <c r="O22" s="54">
        <f>PSUYr1!D22+PSUYr2!D22+PSUYr3!D22+PSUYr4!D22+PSUYr5!D22</f>
        <v>0</v>
      </c>
      <c r="P22" s="55">
        <f>PSUYr1!J22+PSUYr2!J22+PSUYr3!J22+PSUYr4!J22+PSUYr5!J22</f>
        <v>0</v>
      </c>
      <c r="Q22" s="60">
        <f>PSUYr1!K22+PSUYr2!K22+PSUYr3!K22+PSUYr4!K22+PSUYr5!K22</f>
        <v>0</v>
      </c>
      <c r="U22" s="200">
        <f>SUMIF(A93:A108,U7,H93:H108)</f>
        <v>0</v>
      </c>
      <c r="V22" s="200">
        <f>SUMIF(A93:A108,V7,H93:H108)</f>
        <v>0</v>
      </c>
      <c r="W22" s="200">
        <f>SUMIF(A93:A108,W7,H93:H108)</f>
        <v>0</v>
      </c>
      <c r="X22" s="200">
        <f>SUMIF(A93:A108,X7,H93:H108)</f>
        <v>0</v>
      </c>
      <c r="Y22" s="200">
        <f>SUMIF(A93:A108,Y7,H93:H108)</f>
        <v>0</v>
      </c>
      <c r="Z22" s="200">
        <f>SUMIF(A93:A108,Z7,H93:H108)</f>
        <v>0</v>
      </c>
      <c r="AC22" s="440">
        <f>IF(AND(E100&gt;0,Sponsor!$A100=0),1,0)</f>
        <v>0</v>
      </c>
      <c r="AD22" s="440">
        <f>IF(AND(F100&gt;0,Sponsor!$A100=0),1,0)</f>
        <v>0</v>
      </c>
      <c r="AE22" s="440">
        <f>IF(AND(G100&gt;0,Sponsor!$A100=0),1,0)</f>
        <v>0</v>
      </c>
      <c r="AF22" s="440">
        <f>IF(AND(H100&gt;0,Sponsor!$A100=0),1,0)</f>
        <v>0</v>
      </c>
      <c r="AG22" s="440">
        <f>IF(AND(I100&gt;0,Sponsor!$A100=0),1,0)</f>
        <v>0</v>
      </c>
      <c r="AH22" s="440">
        <f t="shared" si="7"/>
        <v>0</v>
      </c>
      <c r="AJ22" s="440">
        <f>Sponsor!AB22</f>
        <v>0</v>
      </c>
    </row>
    <row r="23" spans="1:36" ht="13.15" customHeight="1">
      <c r="A23" s="14" t="str">
        <f>IF(PSUYr2!A23&lt;&gt;"",PSUYr2!A23,"")</f>
        <v/>
      </c>
      <c r="B23" s="789" t="s">
        <v>26</v>
      </c>
      <c r="C23" s="786"/>
      <c r="D23" s="61">
        <f>Sponsor!F23</f>
        <v>0</v>
      </c>
      <c r="E23" s="63">
        <f>SUM(E15:E22)+E13</f>
        <v>0</v>
      </c>
      <c r="F23" s="63">
        <f>SUM(F15:F22)+F13</f>
        <v>0</v>
      </c>
      <c r="G23" s="63">
        <f>SUM(G15:G22)+G13</f>
        <v>0</v>
      </c>
      <c r="H23" s="63">
        <f>SUM(H15:H22)+H13</f>
        <v>0</v>
      </c>
      <c r="I23" s="63">
        <f>SUM(I15:I22)+I13</f>
        <v>0</v>
      </c>
      <c r="J23" s="58">
        <f t="shared" si="3"/>
        <v>0</v>
      </c>
      <c r="K23" s="59">
        <f t="shared" si="4"/>
        <v>0</v>
      </c>
      <c r="L23" s="63">
        <f>SUM(L15:L22)+L13</f>
        <v>0</v>
      </c>
      <c r="M23" s="63">
        <f>SUM(M15:M22)+M13</f>
        <v>0</v>
      </c>
      <c r="N23" s="61">
        <f t="shared" si="5"/>
        <v>0</v>
      </c>
      <c r="O23" s="54">
        <f>PSUYr1!D23+PSUYr2!D23+PSUYr3!D23+PSUYr4!D23+PSUYr5!D23</f>
        <v>0</v>
      </c>
      <c r="P23" s="55">
        <f>PSUYr1!J23+PSUYr2!J23+PSUYr3!J23+PSUYr4!J23+PSUYr5!J23</f>
        <v>0</v>
      </c>
      <c r="Q23" s="60">
        <f>PSUYr1!K23+PSUYr2!K23+PSUYr3!K23+PSUYr4!K23+PSUYr5!K23</f>
        <v>0</v>
      </c>
      <c r="U23" s="200">
        <f t="shared" ref="U23:Z23" si="9">SUM(U21:U22)</f>
        <v>0</v>
      </c>
      <c r="V23" s="200">
        <f t="shared" si="9"/>
        <v>0</v>
      </c>
      <c r="W23" s="200">
        <f t="shared" si="9"/>
        <v>0</v>
      </c>
      <c r="X23" s="200">
        <f t="shared" si="9"/>
        <v>0</v>
      </c>
      <c r="Y23" s="200">
        <f t="shared" si="9"/>
        <v>0</v>
      </c>
      <c r="Z23" s="200">
        <f t="shared" si="9"/>
        <v>0</v>
      </c>
      <c r="AA23" s="200">
        <f>SUM(V23:Z23)</f>
        <v>0</v>
      </c>
      <c r="AC23" s="440">
        <f>IF(AND(E101&gt;0,Sponsor!$A101=0),1,0)</f>
        <v>0</v>
      </c>
      <c r="AD23" s="440">
        <f>IF(AND(F101&gt;0,Sponsor!$A101=0),1,0)</f>
        <v>0</v>
      </c>
      <c r="AE23" s="440">
        <f>IF(AND(G101&gt;0,Sponsor!$A101=0),1,0)</f>
        <v>0</v>
      </c>
      <c r="AF23" s="440">
        <f>IF(AND(H101&gt;0,Sponsor!$A101=0),1,0)</f>
        <v>0</v>
      </c>
      <c r="AG23" s="440">
        <f>IF(AND(I101&gt;0,Sponsor!$A101=0),1,0)</f>
        <v>0</v>
      </c>
      <c r="AH23" s="440">
        <f t="shared" si="7"/>
        <v>0</v>
      </c>
      <c r="AJ23" s="440">
        <f>Sponsor!AB23</f>
        <v>0</v>
      </c>
    </row>
    <row r="24" spans="1:36" ht="13.15" customHeight="1">
      <c r="A24" s="406" t="str">
        <f>IF(PSUYr2!A24&lt;&gt;"",PSUYr2!A24,"")</f>
        <v>65YF10</v>
      </c>
      <c r="B24" s="448" t="str">
        <f>IF(PSUYr2!B24&lt;&gt;"",PSUYr2!B24,"")</f>
        <v/>
      </c>
      <c r="C24" s="7" t="str">
        <f>Sponsor!C24</f>
        <v>Fringe Benefits - Full</v>
      </c>
      <c r="D24" s="61">
        <f>Sponsor!F24</f>
        <v>0</v>
      </c>
      <c r="E24" s="63">
        <f t="shared" ref="E24:I25" si="10">E80</f>
        <v>0</v>
      </c>
      <c r="F24" s="63">
        <f t="shared" si="10"/>
        <v>0</v>
      </c>
      <c r="G24" s="63">
        <f t="shared" si="10"/>
        <v>0</v>
      </c>
      <c r="H24" s="63">
        <f t="shared" si="10"/>
        <v>0</v>
      </c>
      <c r="I24" s="63">
        <f t="shared" si="10"/>
        <v>0</v>
      </c>
      <c r="J24" s="58">
        <f t="shared" si="3"/>
        <v>0</v>
      </c>
      <c r="K24" s="59">
        <f t="shared" si="4"/>
        <v>0</v>
      </c>
      <c r="L24" s="63">
        <f>L80</f>
        <v>0</v>
      </c>
      <c r="M24" s="63">
        <f>M80</f>
        <v>0</v>
      </c>
      <c r="N24" s="61">
        <f t="shared" si="5"/>
        <v>0</v>
      </c>
      <c r="O24" s="54">
        <f>PSUYr1!D24+PSUYr2!D24+PSUYr3!D24+PSUYr4!D24+PSUYr5!D24</f>
        <v>0</v>
      </c>
      <c r="P24" s="55">
        <f>PSUYr1!J24+PSUYr2!J24+PSUYr3!J24+PSUYr4!J24+PSUYr5!J24</f>
        <v>0</v>
      </c>
      <c r="Q24" s="60">
        <f>PSUYr1!K24+PSUYr2!K24+PSUYr3!K24+PSUYr4!K24+PSUYr5!K24</f>
        <v>0</v>
      </c>
      <c r="U24" s="200"/>
      <c r="V24" s="200"/>
      <c r="W24" s="200"/>
      <c r="X24" s="200"/>
      <c r="Y24" s="200"/>
      <c r="Z24" s="200"/>
      <c r="AC24" s="440">
        <f>IF(AND(E102&gt;0,Sponsor!$A102=0),1,0)</f>
        <v>0</v>
      </c>
      <c r="AD24" s="440">
        <f>IF(AND(F102&gt;0,Sponsor!$A102=0),1,0)</f>
        <v>0</v>
      </c>
      <c r="AE24" s="440">
        <f>IF(AND(G102&gt;0,Sponsor!$A102=0),1,0)</f>
        <v>0</v>
      </c>
      <c r="AF24" s="440">
        <f>IF(AND(H102&gt;0,Sponsor!$A102=0),1,0)</f>
        <v>0</v>
      </c>
      <c r="AG24" s="440">
        <f>IF(AND(I102&gt;0,Sponsor!$A102=0),1,0)</f>
        <v>0</v>
      </c>
      <c r="AH24" s="440">
        <f t="shared" si="7"/>
        <v>0</v>
      </c>
      <c r="AJ24" s="440">
        <f>Sponsor!AB24</f>
        <v>0</v>
      </c>
    </row>
    <row r="25" spans="1:36" ht="13.15" customHeight="1">
      <c r="A25" s="406" t="str">
        <f>IF(PSUYr2!A25&lt;&gt;"",PSUYr2!A25,"")</f>
        <v>65YP10</v>
      </c>
      <c r="B25" s="448" t="str">
        <f>IF(PSUYr2!B25&lt;&gt;"",PSUYr2!B25,"")</f>
        <v/>
      </c>
      <c r="C25" s="533" t="str">
        <f>Sponsor!C25</f>
        <v>Fringe Benefits - Partial/Summer</v>
      </c>
      <c r="D25" s="61">
        <f>Sponsor!F25</f>
        <v>0</v>
      </c>
      <c r="E25" s="63">
        <f t="shared" si="10"/>
        <v>0</v>
      </c>
      <c r="F25" s="63">
        <f t="shared" si="10"/>
        <v>0</v>
      </c>
      <c r="G25" s="63">
        <f t="shared" si="10"/>
        <v>0</v>
      </c>
      <c r="H25" s="63">
        <f t="shared" si="10"/>
        <v>0</v>
      </c>
      <c r="I25" s="63">
        <f t="shared" si="10"/>
        <v>0</v>
      </c>
      <c r="J25" s="58">
        <f t="shared" si="3"/>
        <v>0</v>
      </c>
      <c r="K25" s="59">
        <f t="shared" si="4"/>
        <v>0</v>
      </c>
      <c r="L25" s="63">
        <f>L81</f>
        <v>0</v>
      </c>
      <c r="M25" s="63">
        <f>M81</f>
        <v>0</v>
      </c>
      <c r="N25" s="61">
        <f t="shared" si="5"/>
        <v>0</v>
      </c>
      <c r="O25" s="54">
        <f>PSUYr1!D25+PSUYr2!D25+PSUYr3!D25+PSUYr4!D25+PSUYr5!D25</f>
        <v>0</v>
      </c>
      <c r="P25" s="55">
        <f>PSUYr1!J25+PSUYr2!J25+PSUYr3!J25+PSUYr4!J25+PSUYr5!J25</f>
        <v>0</v>
      </c>
      <c r="Q25" s="60">
        <f>PSUYr1!K25+PSUYr2!K25+PSUYr3!K25+PSUYr4!K25+PSUYr5!K25</f>
        <v>0</v>
      </c>
      <c r="U25" s="200">
        <f>SUMIF(A8:A11,U7,I8:I11)</f>
        <v>0</v>
      </c>
      <c r="V25" s="200">
        <f>SUMIF(A8:A11,V7,I8:I11)</f>
        <v>0</v>
      </c>
      <c r="W25" s="200">
        <f>SUMIF(A8:A11,W7,I8:I11)</f>
        <v>0</v>
      </c>
      <c r="X25" s="200">
        <f>SUMIF(A8:A11,X7,I8:I11)</f>
        <v>0</v>
      </c>
      <c r="Y25" s="200">
        <f>SUMIF(A8:A11,Y7,I8:I11)</f>
        <v>0</v>
      </c>
      <c r="Z25" s="200">
        <f>SUMIF(A8:A11,Z7,I8:I11)</f>
        <v>0</v>
      </c>
      <c r="AC25" s="440">
        <f>IF(AND(E103&gt;0,Sponsor!$A103=0),1,0)</f>
        <v>0</v>
      </c>
      <c r="AD25" s="440">
        <f>IF(AND(F103&gt;0,Sponsor!$A103=0),1,0)</f>
        <v>0</v>
      </c>
      <c r="AE25" s="440">
        <f>IF(AND(G103&gt;0,Sponsor!$A103=0),1,0)</f>
        <v>0</v>
      </c>
      <c r="AF25" s="440">
        <f>IF(AND(H103&gt;0,Sponsor!$A103=0),1,0)</f>
        <v>0</v>
      </c>
      <c r="AG25" s="440">
        <f>IF(AND(I103&gt;0,Sponsor!$A103=0),1,0)</f>
        <v>0</v>
      </c>
      <c r="AH25" s="440">
        <f t="shared" si="7"/>
        <v>0</v>
      </c>
      <c r="AJ25" s="440">
        <f>Sponsor!AB25</f>
        <v>0</v>
      </c>
    </row>
    <row r="26" spans="1:36" ht="13.15" customHeight="1">
      <c r="A26" s="14" t="str">
        <f>IF(PSUYr2!A26&lt;&gt;"",PSUYr2!A26,"")</f>
        <v/>
      </c>
      <c r="B26" s="790" t="s">
        <v>49</v>
      </c>
      <c r="C26" s="760"/>
      <c r="D26" s="64">
        <f>Sponsor!F26</f>
        <v>0</v>
      </c>
      <c r="E26" s="65">
        <f>SUM(E23:E25)</f>
        <v>0</v>
      </c>
      <c r="F26" s="65">
        <f>SUM(F23:F25)</f>
        <v>0</v>
      </c>
      <c r="G26" s="65">
        <f>SUM(G23:G25)</f>
        <v>0</v>
      </c>
      <c r="H26" s="65">
        <f>SUM(H23:H25)</f>
        <v>0</v>
      </c>
      <c r="I26" s="65">
        <f>SUM(I23:I25)</f>
        <v>0</v>
      </c>
      <c r="J26" s="58">
        <f t="shared" si="3"/>
        <v>0</v>
      </c>
      <c r="K26" s="59">
        <f t="shared" si="4"/>
        <v>0</v>
      </c>
      <c r="L26" s="65">
        <f>SUM(L23:L25)</f>
        <v>0</v>
      </c>
      <c r="M26" s="65">
        <f>SUM(M23:M25)</f>
        <v>0</v>
      </c>
      <c r="N26" s="64">
        <f t="shared" si="5"/>
        <v>0</v>
      </c>
      <c r="O26" s="54">
        <f>PSUYr1!D26+PSUYr2!D26+PSUYr3!D26+PSUYr4!D26+PSUYr5!D26</f>
        <v>0</v>
      </c>
      <c r="P26" s="55">
        <f>PSUYr1!J26+PSUYr2!J26+PSUYr3!J26+PSUYr4!J26+PSUYr5!J26</f>
        <v>0</v>
      </c>
      <c r="Q26" s="91">
        <f>PSUYr1!K26+PSUYr2!K26+PSUYr3!K26+PSUYr4!K26+PSUYr5!K26</f>
        <v>0</v>
      </c>
      <c r="U26" s="200">
        <f>SUMIF(A93:A108,U7,I93:I108)</f>
        <v>0</v>
      </c>
      <c r="V26" s="200">
        <f>SUMIF(A93:A108,V7,I93:I108)</f>
        <v>0</v>
      </c>
      <c r="W26" s="200">
        <f>SUMIF(A93:A108,W7,I93:I108)</f>
        <v>0</v>
      </c>
      <c r="X26" s="200">
        <f>SUMIF(A93:A108,X7,I93:I108)</f>
        <v>0</v>
      </c>
      <c r="Y26" s="200">
        <f>SUMIF(A93:A108,Y7,I93:I108)</f>
        <v>0</v>
      </c>
      <c r="Z26" s="200">
        <f>SUMIF(A93:A108,Z7,I93:I108)</f>
        <v>0</v>
      </c>
      <c r="AC26" s="440">
        <f>IF(AND(E104&gt;0,Sponsor!$A104=0),1,0)</f>
        <v>0</v>
      </c>
      <c r="AD26" s="440">
        <f>IF(AND(F104&gt;0,Sponsor!$A104=0),1,0)</f>
        <v>0</v>
      </c>
      <c r="AE26" s="440">
        <f>IF(AND(G104&gt;0,Sponsor!$A104=0),1,0)</f>
        <v>0</v>
      </c>
      <c r="AF26" s="440">
        <f>IF(AND(H104&gt;0,Sponsor!$A104=0),1,0)</f>
        <v>0</v>
      </c>
      <c r="AG26" s="440">
        <f>IF(AND(I104&gt;0,Sponsor!$A104=0),1,0)</f>
        <v>0</v>
      </c>
      <c r="AH26" s="440">
        <f t="shared" si="7"/>
        <v>0</v>
      </c>
      <c r="AJ26" s="440">
        <f>Sponsor!AB26</f>
        <v>0</v>
      </c>
    </row>
    <row r="27" spans="1:36" ht="13.15" customHeight="1">
      <c r="A27" s="14" t="str">
        <f>IF(PSUYr2!A27&lt;&gt;"",PSUYr2!A27,"")</f>
        <v/>
      </c>
      <c r="B27" s="104" t="str">
        <f>IF(PSUYr1!B27="","",PSUYr1!B27)</f>
        <v>CAPITAL EQUIPMENT OR CONSTRUCTION - descriptions and account codes must be entered in Sponsor tab</v>
      </c>
      <c r="C27" s="102"/>
      <c r="D27" s="102"/>
      <c r="E27" s="102"/>
      <c r="F27" s="102"/>
      <c r="G27" s="102"/>
      <c r="H27" s="102"/>
      <c r="I27" s="102"/>
      <c r="J27" s="102"/>
      <c r="K27" s="102"/>
      <c r="L27" s="102"/>
      <c r="M27" s="102"/>
      <c r="N27" s="103"/>
      <c r="O27" s="1031"/>
      <c r="P27" s="824"/>
      <c r="Q27" s="797"/>
      <c r="U27" s="200">
        <f t="shared" ref="U27:Z27" si="11">SUM(U25:U26)</f>
        <v>0</v>
      </c>
      <c r="V27" s="200">
        <f t="shared" si="11"/>
        <v>0</v>
      </c>
      <c r="W27" s="200">
        <f t="shared" si="11"/>
        <v>0</v>
      </c>
      <c r="X27" s="200">
        <f t="shared" si="11"/>
        <v>0</v>
      </c>
      <c r="Y27" s="200">
        <f t="shared" si="11"/>
        <v>0</v>
      </c>
      <c r="Z27" s="200">
        <f t="shared" si="11"/>
        <v>0</v>
      </c>
      <c r="AA27" s="200">
        <f>SUM(V27:Z27)</f>
        <v>0</v>
      </c>
      <c r="AC27" s="440">
        <f>IF(AND(E105&gt;0,Sponsor!$A105=0),1,0)</f>
        <v>0</v>
      </c>
      <c r="AD27" s="440">
        <f>IF(AND(F105&gt;0,Sponsor!$A105=0),1,0)</f>
        <v>0</v>
      </c>
      <c r="AE27" s="440">
        <f>IF(AND(G105&gt;0,Sponsor!$A105=0),1,0)</f>
        <v>0</v>
      </c>
      <c r="AF27" s="440">
        <f>IF(AND(H105&gt;0,Sponsor!$A105=0),1,0)</f>
        <v>0</v>
      </c>
      <c r="AG27" s="440">
        <f>IF(AND(I105&gt;0,Sponsor!$A105=0),1,0)</f>
        <v>0</v>
      </c>
      <c r="AH27" s="440">
        <f t="shared" si="7"/>
        <v>0</v>
      </c>
      <c r="AJ27" s="440">
        <f>Sponsor!AB27</f>
        <v>0</v>
      </c>
    </row>
    <row r="28" spans="1:36" ht="13.15" customHeight="1">
      <c r="A28" s="406">
        <f>IF(PSUYr2!A28&lt;&gt;"",PSUYr2!A28,"")</f>
        <v>740000</v>
      </c>
      <c r="B28" s="448" t="str">
        <f>IF(PSUYr2!B28&lt;&gt;"",PSUYr2!B28,"")</f>
        <v/>
      </c>
      <c r="C28" s="46" t="str">
        <f>PSUYr1!C28</f>
        <v/>
      </c>
      <c r="D28" s="356">
        <f>Sponsor!F28</f>
        <v>0</v>
      </c>
      <c r="E28" s="67"/>
      <c r="F28" s="67"/>
      <c r="G28" s="67"/>
      <c r="H28" s="67"/>
      <c r="I28" s="67"/>
      <c r="J28" s="68">
        <f>SUM(E28:I28)</f>
        <v>0</v>
      </c>
      <c r="K28" s="59">
        <f>D28+J28</f>
        <v>0</v>
      </c>
      <c r="L28" s="67"/>
      <c r="M28" s="67"/>
      <c r="N28" s="69">
        <f>SUM(K28:M28)</f>
        <v>0</v>
      </c>
      <c r="O28" s="54">
        <f>PSUYr1!D28+PSUYr2!D28+PSUYr3!D28+PSUYr4!D28+PSUYr5!D28</f>
        <v>0</v>
      </c>
      <c r="P28" s="55">
        <f>PSUYr1!J28+PSUYr2!J28+PSUYr3!J28+PSUYr4!J28+PSUYr5!J28</f>
        <v>0</v>
      </c>
      <c r="Q28" s="56">
        <f>PSUYr1!K28+PSUYr2!K28+PSUYr3!K28+PSUYr4!K28+PSUYr5!K28</f>
        <v>0</v>
      </c>
      <c r="AC28" s="440">
        <f>IF(AND(E106&gt;0,Sponsor!$A106=0),1,0)</f>
        <v>0</v>
      </c>
      <c r="AD28" s="440">
        <f>IF(AND(F106&gt;0,Sponsor!$A106=0),1,0)</f>
        <v>0</v>
      </c>
      <c r="AE28" s="440">
        <f>IF(AND(G106&gt;0,Sponsor!$A106=0),1,0)</f>
        <v>0</v>
      </c>
      <c r="AF28" s="440">
        <f>IF(AND(H106&gt;0,Sponsor!$A106=0),1,0)</f>
        <v>0</v>
      </c>
      <c r="AG28" s="440">
        <f>IF(AND(I106&gt;0,Sponsor!$A106=0),1,0)</f>
        <v>0</v>
      </c>
      <c r="AH28" s="440">
        <f t="shared" si="7"/>
        <v>0</v>
      </c>
      <c r="AJ28" s="440">
        <f>Sponsor!AB28</f>
        <v>0</v>
      </c>
    </row>
    <row r="29" spans="1:36" ht="13.15" customHeight="1">
      <c r="A29" s="406">
        <f>IF(PSUYr2!A29&lt;&gt;"",PSUYr2!A29,"")</f>
        <v>740000</v>
      </c>
      <c r="B29" s="448" t="str">
        <f>IF(PSUYr2!B29&lt;&gt;"",PSUYr2!B29,"")</f>
        <v/>
      </c>
      <c r="C29" s="46" t="str">
        <f>PSUYr1!C29</f>
        <v/>
      </c>
      <c r="D29" s="357">
        <f>Sponsor!F29</f>
        <v>0</v>
      </c>
      <c r="E29" s="67"/>
      <c r="F29" s="67"/>
      <c r="G29" s="67"/>
      <c r="H29" s="67"/>
      <c r="I29" s="67"/>
      <c r="J29" s="63">
        <f>SUM(E29:I29)</f>
        <v>0</v>
      </c>
      <c r="K29" s="59">
        <f>D29+J29</f>
        <v>0</v>
      </c>
      <c r="L29" s="70"/>
      <c r="M29" s="67"/>
      <c r="N29" s="61">
        <f>SUM(K29:M29)</f>
        <v>0</v>
      </c>
      <c r="O29" s="54">
        <f>PSUYr1!D29+PSUYr2!D29+PSUYr3!D29+PSUYr4!D29+PSUYr5!D29</f>
        <v>0</v>
      </c>
      <c r="P29" s="55">
        <f>PSUYr1!J29+PSUYr2!J29+PSUYr3!J29+PSUYr4!J29+PSUYr5!J29</f>
        <v>0</v>
      </c>
      <c r="Q29" s="60">
        <f>PSUYr1!K29+PSUYr2!K29+PSUYr3!K29+PSUYr4!K29+PSUYr5!K29</f>
        <v>0</v>
      </c>
      <c r="AC29" s="440">
        <f>IF(AND(E107&gt;0,Sponsor!$A107=0),1,0)</f>
        <v>0</v>
      </c>
      <c r="AD29" s="440">
        <f>IF(AND(F107&gt;0,Sponsor!$A107=0),1,0)</f>
        <v>0</v>
      </c>
      <c r="AE29" s="440">
        <f>IF(AND(G107&gt;0,Sponsor!$A107=0),1,0)</f>
        <v>0</v>
      </c>
      <c r="AF29" s="440">
        <f>IF(AND(H107&gt;0,Sponsor!$A107=0),1,0)</f>
        <v>0</v>
      </c>
      <c r="AG29" s="440">
        <f>IF(AND(I107&gt;0,Sponsor!$A107=0),1,0)</f>
        <v>0</v>
      </c>
      <c r="AH29" s="440">
        <f t="shared" si="7"/>
        <v>0</v>
      </c>
      <c r="AJ29" s="440">
        <f>Sponsor!AB29</f>
        <v>0</v>
      </c>
    </row>
    <row r="30" spans="1:36" ht="13.15" customHeight="1">
      <c r="A30" s="406" t="str">
        <f>IF(PSUYr2!A30&lt;&gt;"",PSUYr2!A30,"")</f>
        <v>Below</v>
      </c>
      <c r="B30" s="1048" t="s">
        <v>200</v>
      </c>
      <c r="C30" s="786"/>
      <c r="D30" s="61">
        <f>Sponsor!F30</f>
        <v>0</v>
      </c>
      <c r="E30" s="62">
        <f>E116</f>
        <v>0</v>
      </c>
      <c r="F30" s="63">
        <f>F116</f>
        <v>0</v>
      </c>
      <c r="G30" s="63">
        <f>G116</f>
        <v>0</v>
      </c>
      <c r="H30" s="63">
        <f>H116</f>
        <v>0</v>
      </c>
      <c r="I30" s="63">
        <f>I116</f>
        <v>0</v>
      </c>
      <c r="J30" s="71">
        <f>SUM(E30:I30)</f>
        <v>0</v>
      </c>
      <c r="K30" s="59">
        <f>D30+J30</f>
        <v>0</v>
      </c>
      <c r="L30" s="63">
        <f>L116</f>
        <v>0</v>
      </c>
      <c r="M30" s="63">
        <f>M116</f>
        <v>0</v>
      </c>
      <c r="N30" s="61">
        <f>SUM(K30:M30)</f>
        <v>0</v>
      </c>
      <c r="O30" s="54">
        <f>PSUYr1!D30+PSUYr2!D30+PSUYr3!D30+PSUYr4!D30+PSUYr5!D30</f>
        <v>0</v>
      </c>
      <c r="P30" s="55">
        <f>PSUYr1!J30+PSUYr2!J30+PSUYr3!J30+PSUYr4!J30+PSUYr5!J30</f>
        <v>0</v>
      </c>
      <c r="Q30" s="60">
        <f>PSUYr1!K30+PSUYr2!K30+PSUYr3!K30+PSUYr4!K30+PSUYr5!K30</f>
        <v>0</v>
      </c>
      <c r="AC30" s="440">
        <f>IF(AND(E108&gt;0,Sponsor!$A108=0),1,0)</f>
        <v>0</v>
      </c>
      <c r="AD30" s="440">
        <f>IF(AND(F108&gt;0,Sponsor!$A108=0),1,0)</f>
        <v>0</v>
      </c>
      <c r="AE30" s="440">
        <f>IF(AND(G108&gt;0,Sponsor!$A108=0),1,0)</f>
        <v>0</v>
      </c>
      <c r="AF30" s="440">
        <f>IF(AND(H108&gt;0,Sponsor!$A108=0),1,0)</f>
        <v>0</v>
      </c>
      <c r="AG30" s="440">
        <f>IF(AND(I108&gt;0,Sponsor!$A108=0),1,0)</f>
        <v>0</v>
      </c>
      <c r="AH30" s="440">
        <f t="shared" si="7"/>
        <v>0</v>
      </c>
      <c r="AJ30" s="440">
        <f>Sponsor!AB30</f>
        <v>0</v>
      </c>
    </row>
    <row r="31" spans="1:36" ht="13.15" customHeight="1">
      <c r="A31" s="14" t="str">
        <f>IF(PSUYr2!A31&lt;&gt;"",PSUYr2!A31,"")</f>
        <v/>
      </c>
      <c r="B31" s="761" t="s">
        <v>201</v>
      </c>
      <c r="C31" s="762"/>
      <c r="D31" s="64">
        <f>Sponsor!F31</f>
        <v>0</v>
      </c>
      <c r="E31" s="65">
        <f>SUM(E28:E30)</f>
        <v>0</v>
      </c>
      <c r="F31" s="65">
        <f>SUM(F28:F30)</f>
        <v>0</v>
      </c>
      <c r="G31" s="65">
        <f>SUM(G28:G30)</f>
        <v>0</v>
      </c>
      <c r="H31" s="65">
        <f>SUM(H28:H30)</f>
        <v>0</v>
      </c>
      <c r="I31" s="65">
        <f>SUM(I28:I30)</f>
        <v>0</v>
      </c>
      <c r="J31" s="58">
        <f>SUM(E31:I31)</f>
        <v>0</v>
      </c>
      <c r="K31" s="59">
        <f>D31+J31</f>
        <v>0</v>
      </c>
      <c r="L31" s="65">
        <f>SUM(L28:L30)</f>
        <v>0</v>
      </c>
      <c r="M31" s="65">
        <f>SUM(M28:M30)</f>
        <v>0</v>
      </c>
      <c r="N31" s="64">
        <f>SUM(K31:M31)</f>
        <v>0</v>
      </c>
      <c r="O31" s="54">
        <f>PSUYr1!D31+PSUYr2!D31+PSUYr3!D31+PSUYr4!D31+PSUYr5!D31</f>
        <v>0</v>
      </c>
      <c r="P31" s="55">
        <f>PSUYr1!J31+PSUYr2!J31+PSUYr3!J31+PSUYr4!J31+PSUYr5!J31</f>
        <v>0</v>
      </c>
      <c r="Q31" s="91">
        <f>PSUYr1!K31+PSUYr2!K31+PSUYr3!K31+PSUYr4!K31+PSUYr5!K31</f>
        <v>0</v>
      </c>
      <c r="AC31" s="440">
        <f t="shared" ref="AC31:AH31" si="12">SUM(AC8:AC30)</f>
        <v>0</v>
      </c>
      <c r="AD31" s="440">
        <f t="shared" si="12"/>
        <v>0</v>
      </c>
      <c r="AE31" s="440">
        <f t="shared" si="12"/>
        <v>0</v>
      </c>
      <c r="AF31" s="440">
        <f t="shared" si="12"/>
        <v>0</v>
      </c>
      <c r="AG31" s="440">
        <f t="shared" si="12"/>
        <v>0</v>
      </c>
      <c r="AH31" s="440">
        <f t="shared" si="12"/>
        <v>0</v>
      </c>
      <c r="AI31" s="3" t="s">
        <v>259</v>
      </c>
      <c r="AJ31" s="440">
        <f>Sponsor!AB31</f>
        <v>0</v>
      </c>
    </row>
    <row r="32" spans="1:36" ht="13.15" customHeight="1">
      <c r="A32" s="14" t="str">
        <f>IF(PSUYr2!A32&lt;&gt;"",PSUYr2!A32,"")</f>
        <v/>
      </c>
      <c r="B32" s="49" t="str">
        <f>IF(PSUYr1!B32="","",PSUYr1!B32)</f>
        <v>TRAVEL - account codes must be entered in Sponsor tab</v>
      </c>
      <c r="C32" s="102"/>
      <c r="D32" s="102"/>
      <c r="E32" s="102"/>
      <c r="F32" s="102"/>
      <c r="G32" s="102"/>
      <c r="H32" s="102"/>
      <c r="I32" s="102"/>
      <c r="J32" s="102"/>
      <c r="K32" s="102"/>
      <c r="L32" s="102"/>
      <c r="M32" s="102"/>
      <c r="N32" s="103"/>
      <c r="O32" s="1031"/>
      <c r="P32" s="824"/>
      <c r="Q32" s="797"/>
      <c r="AC32" s="440">
        <f t="shared" ref="AC32:AH32" si="13">SUM(AC14:AC30)</f>
        <v>0</v>
      </c>
      <c r="AD32" s="440">
        <f t="shared" si="13"/>
        <v>0</v>
      </c>
      <c r="AE32" s="440">
        <f t="shared" si="13"/>
        <v>0</v>
      </c>
      <c r="AF32" s="440">
        <f t="shared" si="13"/>
        <v>0</v>
      </c>
      <c r="AG32" s="440">
        <f t="shared" si="13"/>
        <v>0</v>
      </c>
      <c r="AH32" s="440">
        <f t="shared" si="13"/>
        <v>0</v>
      </c>
      <c r="AI32" s="3" t="s">
        <v>271</v>
      </c>
      <c r="AJ32" s="440">
        <f>Sponsor!AB32</f>
        <v>0</v>
      </c>
    </row>
    <row r="33" spans="1:36" ht="13.15" customHeight="1">
      <c r="A33" s="406" t="str">
        <f>IF(PSUYr2!A33&lt;&gt;"",PSUYr2!A33,"")</f>
        <v>710DXX</v>
      </c>
      <c r="B33" s="448" t="str">
        <f>IF(PSUYr2!B33&lt;&gt;"",PSUYr2!B33,"")</f>
        <v/>
      </c>
      <c r="C33" s="37" t="s">
        <v>37</v>
      </c>
      <c r="D33" s="354">
        <f>Sponsor!F33</f>
        <v>0</v>
      </c>
      <c r="E33" s="57"/>
      <c r="F33" s="57"/>
      <c r="G33" s="57"/>
      <c r="H33" s="57"/>
      <c r="I33" s="57"/>
      <c r="J33" s="58">
        <f>SUM(E33:I33)</f>
        <v>0</v>
      </c>
      <c r="K33" s="59">
        <f>D33+J33</f>
        <v>0</v>
      </c>
      <c r="L33" s="57"/>
      <c r="M33" s="57"/>
      <c r="N33" s="53">
        <f>SUM(K33:M33)</f>
        <v>0</v>
      </c>
      <c r="O33" s="54">
        <f>PSUYr1!D33+PSUYr2!D33+PSUYr3!D33+PSUYr4!D33+PSUYr5!D33</f>
        <v>0</v>
      </c>
      <c r="P33" s="55">
        <f>PSUYr1!J33+PSUYr2!J33+PSUYr3!J33+PSUYr4!J33+PSUYr5!J33</f>
        <v>0</v>
      </c>
      <c r="Q33" s="56">
        <f>PSUYr1!K33+PSUYr2!K33+PSUYr3!K33+PSUYr4!K33+PSUYr5!K33</f>
        <v>0</v>
      </c>
      <c r="AC33" s="440"/>
      <c r="AD33" s="440"/>
      <c r="AE33" s="440"/>
      <c r="AF33" s="440"/>
      <c r="AG33" s="440"/>
      <c r="AH33" s="440"/>
      <c r="AJ33" s="440"/>
    </row>
    <row r="34" spans="1:36" ht="13.15" customHeight="1">
      <c r="A34" s="406" t="str">
        <f>IF(PSUYr2!A34&lt;&gt;"",PSUYr2!A34,"")</f>
        <v>710DXX</v>
      </c>
      <c r="B34" s="448" t="str">
        <f>IF(PSUYr2!B34&lt;&gt;"",PSUYr2!B34,"")</f>
        <v/>
      </c>
      <c r="C34" s="38" t="s">
        <v>38</v>
      </c>
      <c r="D34" s="355">
        <f>Sponsor!F34</f>
        <v>0</v>
      </c>
      <c r="E34" s="57"/>
      <c r="F34" s="57"/>
      <c r="G34" s="57"/>
      <c r="H34" s="57"/>
      <c r="I34" s="57"/>
      <c r="J34" s="58">
        <f>SUM(E34:I34)</f>
        <v>0</v>
      </c>
      <c r="K34" s="59">
        <f>D34+J34</f>
        <v>0</v>
      </c>
      <c r="L34" s="57"/>
      <c r="M34" s="57"/>
      <c r="N34" s="59">
        <f>SUM(K34:M34)</f>
        <v>0</v>
      </c>
      <c r="O34" s="54">
        <f>PSUYr1!D34+PSUYr2!D34+PSUYr3!D34+PSUYr4!D34+PSUYr5!D34</f>
        <v>0</v>
      </c>
      <c r="P34" s="55">
        <f>PSUYr1!J34+PSUYr2!J34+PSUYr3!J34+PSUYr4!J34+PSUYr5!J34</f>
        <v>0</v>
      </c>
      <c r="Q34" s="60">
        <f>PSUYr1!K34+PSUYr2!K34+PSUYr3!K34+PSUYr4!K34+PSUYr5!K34</f>
        <v>0</v>
      </c>
      <c r="AC34" s="440">
        <f>IF(AND(E28&gt;0,Sponsor!$A28=0),1,0)</f>
        <v>0</v>
      </c>
      <c r="AD34" s="440">
        <f>IF(AND(F28&gt;0,Sponsor!$A28=0),1,0)</f>
        <v>0</v>
      </c>
      <c r="AE34" s="440">
        <f>IF(AND(G28&gt;0,Sponsor!$A28=0),1,0)</f>
        <v>0</v>
      </c>
      <c r="AF34" s="440">
        <f>IF(AND(H28&gt;0,Sponsor!$A28=0),1,0)</f>
        <v>0</v>
      </c>
      <c r="AG34" s="440">
        <f>IF(AND(I28&gt;0,Sponsor!$A28=0),1,0)</f>
        <v>0</v>
      </c>
      <c r="AH34" s="440">
        <f>SUM(AC34:AG34)</f>
        <v>0</v>
      </c>
      <c r="AI34" s="3" t="s">
        <v>268</v>
      </c>
      <c r="AJ34" s="440">
        <f>Sponsor!AB34</f>
        <v>0</v>
      </c>
    </row>
    <row r="35" spans="1:36" ht="13.15" customHeight="1">
      <c r="A35" s="406" t="str">
        <f>IF(PSUYr2!A35&lt;&gt;"",PSUYr2!A35,"")</f>
        <v>710FXX</v>
      </c>
      <c r="B35" s="448" t="str">
        <f>IF(PSUYr2!B35&lt;&gt;"",PSUYr2!B35,"")</f>
        <v/>
      </c>
      <c r="C35" s="38" t="s">
        <v>39</v>
      </c>
      <c r="D35" s="355">
        <f>Sponsor!F35</f>
        <v>0</v>
      </c>
      <c r="E35" s="57"/>
      <c r="F35" s="57"/>
      <c r="G35" s="57"/>
      <c r="H35" s="57"/>
      <c r="I35" s="57"/>
      <c r="J35" s="58">
        <f>SUM(E35:I35)</f>
        <v>0</v>
      </c>
      <c r="K35" s="59">
        <f>D35+J35</f>
        <v>0</v>
      </c>
      <c r="L35" s="57"/>
      <c r="M35" s="57"/>
      <c r="N35" s="59">
        <f>SUM(K35:M35)</f>
        <v>0</v>
      </c>
      <c r="O35" s="54">
        <f>PSUYr1!D35+PSUYr2!D35+PSUYr3!D35+PSUYr4!D35+PSUYr5!D35</f>
        <v>0</v>
      </c>
      <c r="P35" s="55">
        <f>PSUYr1!J35+PSUYr2!J35+PSUYr3!J35+PSUYr4!J35+PSUYr5!J35</f>
        <v>0</v>
      </c>
      <c r="Q35" s="60">
        <f>PSUYr1!K35+PSUYr2!K35+PSUYr3!K35+PSUYr4!K35+PSUYr5!K35</f>
        <v>0</v>
      </c>
      <c r="AC35" s="440">
        <f>IF(AND(E29&gt;0,Sponsor!$A29=0),1,0)</f>
        <v>0</v>
      </c>
      <c r="AD35" s="440">
        <f>IF(AND(F29&gt;0,Sponsor!$A29=0),1,0)</f>
        <v>0</v>
      </c>
      <c r="AE35" s="440">
        <f>IF(AND(G29&gt;0,Sponsor!$A29=0),1,0)</f>
        <v>0</v>
      </c>
      <c r="AF35" s="440">
        <f>IF(AND(H29&gt;0,Sponsor!$A29=0),1,0)</f>
        <v>0</v>
      </c>
      <c r="AG35" s="440">
        <f>IF(AND(I29&gt;0,Sponsor!$A29=0),1,0)</f>
        <v>0</v>
      </c>
      <c r="AH35" s="440">
        <f>SUM(AC35:AG35)</f>
        <v>0</v>
      </c>
      <c r="AJ35" s="440">
        <f>Sponsor!AB35</f>
        <v>0</v>
      </c>
    </row>
    <row r="36" spans="1:36" ht="13.15" customHeight="1">
      <c r="A36" s="14" t="str">
        <f>IF(PSUYr2!A36&lt;&gt;"",PSUYr2!A36,"")</f>
        <v/>
      </c>
      <c r="B36" s="761" t="s">
        <v>52</v>
      </c>
      <c r="C36" s="762"/>
      <c r="D36" s="72">
        <f>Sponsor!F36</f>
        <v>0</v>
      </c>
      <c r="E36" s="73">
        <f>SUM(E33:E35)</f>
        <v>0</v>
      </c>
      <c r="F36" s="73">
        <f>SUM(F33:F35)</f>
        <v>0</v>
      </c>
      <c r="G36" s="73">
        <f>SUM(G33:G35)</f>
        <v>0</v>
      </c>
      <c r="H36" s="73">
        <f>SUM(H33:H35)</f>
        <v>0</v>
      </c>
      <c r="I36" s="73">
        <f>SUM(I33:I35)</f>
        <v>0</v>
      </c>
      <c r="J36" s="58">
        <f>SUM(E36:I36)</f>
        <v>0</v>
      </c>
      <c r="K36" s="59">
        <f>D36+J36</f>
        <v>0</v>
      </c>
      <c r="L36" s="73">
        <f>SUM(L33:L35)</f>
        <v>0</v>
      </c>
      <c r="M36" s="73">
        <f>SUM(M33:M35)</f>
        <v>0</v>
      </c>
      <c r="N36" s="72">
        <f>SUM(K36:M36)</f>
        <v>0</v>
      </c>
      <c r="O36" s="54">
        <f>PSUYr1!D36+PSUYr2!D36+PSUYr3!D36+PSUYr4!D36+PSUYr5!D36</f>
        <v>0</v>
      </c>
      <c r="P36" s="55">
        <f>PSUYr1!J36+PSUYr2!J36+PSUYr3!J36+PSUYr4!J36+PSUYr5!J36</f>
        <v>0</v>
      </c>
      <c r="Q36" s="91">
        <f>PSUYr1!K36+PSUYr2!K36+PSUYr3!K36+PSUYr4!K36+PSUYr5!K36</f>
        <v>0</v>
      </c>
      <c r="AI36" s="3" t="s">
        <v>267</v>
      </c>
      <c r="AJ36" s="440">
        <f>Sponsor!AB36</f>
        <v>0</v>
      </c>
    </row>
    <row r="37" spans="1:36" ht="13.15" customHeight="1">
      <c r="A37" s="14" t="str">
        <f>IF(PSUYr2!A37&lt;&gt;"",PSUYr2!A37,"")</f>
        <v/>
      </c>
      <c r="B37" s="49" t="str">
        <f>IF(PSUYr1!B37="","",PSUYr1!B37)</f>
        <v>PARTICIPANT SUPPORT COSTS - account codes must be entered in Sponsor tab</v>
      </c>
      <c r="C37" s="102"/>
      <c r="D37" s="102"/>
      <c r="E37" s="102"/>
      <c r="F37" s="102"/>
      <c r="G37" s="102"/>
      <c r="H37" s="102"/>
      <c r="I37" s="102"/>
      <c r="J37" s="102"/>
      <c r="K37" s="102"/>
      <c r="L37" s="102"/>
      <c r="M37" s="102"/>
      <c r="N37" s="103"/>
      <c r="O37" s="1031"/>
      <c r="P37" s="824"/>
      <c r="Q37" s="797"/>
      <c r="AC37" s="440">
        <f>IF(AND(E111&gt;0,Sponsor!$A111=0),1,0)</f>
        <v>0</v>
      </c>
      <c r="AD37" s="440">
        <f>IF(AND(F111&gt;0,Sponsor!$A111=0),1,0)</f>
        <v>0</v>
      </c>
      <c r="AE37" s="440">
        <f>IF(AND(G111&gt;0,Sponsor!$A111=0),1,0)</f>
        <v>0</v>
      </c>
      <c r="AF37" s="440">
        <f>IF(AND(H111&gt;0,Sponsor!$A111=0),1,0)</f>
        <v>0</v>
      </c>
      <c r="AG37" s="440">
        <f>IF(AND(I111&gt;0,Sponsor!$A111=0),1,0)</f>
        <v>0</v>
      </c>
      <c r="AH37" s="440">
        <f t="shared" ref="AH37:AH42" si="14">SUM(AC37:AG37)</f>
        <v>0</v>
      </c>
      <c r="AI37" s="3" t="s">
        <v>270</v>
      </c>
      <c r="AJ37" s="440">
        <f>Sponsor!AB37</f>
        <v>0</v>
      </c>
    </row>
    <row r="38" spans="1:36" ht="13.15" customHeight="1">
      <c r="A38" s="406">
        <f>IF(PSUYr2!A38&lt;&gt;"",PSUYr2!A38,"")</f>
        <v>722200</v>
      </c>
      <c r="B38" s="448" t="str">
        <f>IF(PSUYr2!B38&lt;&gt;"",PSUYr2!B38,"")</f>
        <v/>
      </c>
      <c r="C38" s="171" t="str">
        <f>PSUYr1!C38</f>
        <v>Stipends</v>
      </c>
      <c r="D38" s="354">
        <f>Sponsor!F38</f>
        <v>0</v>
      </c>
      <c r="E38" s="57"/>
      <c r="F38" s="57"/>
      <c r="G38" s="57"/>
      <c r="H38" s="57"/>
      <c r="I38" s="57"/>
      <c r="J38" s="58">
        <f>SUM(E38:I38)</f>
        <v>0</v>
      </c>
      <c r="K38" s="59">
        <f>D38+J38</f>
        <v>0</v>
      </c>
      <c r="L38" s="57"/>
      <c r="M38" s="57"/>
      <c r="N38" s="53">
        <f>SUM(K38:M38)</f>
        <v>0</v>
      </c>
      <c r="O38" s="54">
        <f>PSUYr1!D38+PSUYr2!D38+PSUYr3!D38+PSUYr4!D38+PSUYr5!D38</f>
        <v>0</v>
      </c>
      <c r="P38" s="55">
        <f>PSUYr1!J38+PSUYr2!J38+PSUYr3!J38+PSUYr4!J38+PSUYr5!J38</f>
        <v>0</v>
      </c>
      <c r="Q38" s="56">
        <f>PSUYr1!K38+PSUYr2!K38+PSUYr3!K38+PSUYr4!K38+PSUYr5!K38</f>
        <v>0</v>
      </c>
      <c r="AC38" s="440">
        <f>IF(AND(E112&gt;0,Sponsor!$A112=0),1,0)</f>
        <v>0</v>
      </c>
      <c r="AD38" s="440">
        <f>IF(AND(F112&gt;0,Sponsor!$A112=0),1,0)</f>
        <v>0</v>
      </c>
      <c r="AE38" s="440">
        <f>IF(AND(G112&gt;0,Sponsor!$A112=0),1,0)</f>
        <v>0</v>
      </c>
      <c r="AF38" s="440">
        <f>IF(AND(H112&gt;0,Sponsor!$A112=0),1,0)</f>
        <v>0</v>
      </c>
      <c r="AG38" s="440">
        <f>IF(AND(I112&gt;0,Sponsor!$A112=0),1,0)</f>
        <v>0</v>
      </c>
      <c r="AH38" s="440">
        <f t="shared" si="14"/>
        <v>0</v>
      </c>
      <c r="AJ38" s="440">
        <f>Sponsor!AB38</f>
        <v>0</v>
      </c>
    </row>
    <row r="39" spans="1:36" ht="13.15" customHeight="1">
      <c r="A39" s="406">
        <f>IF(PSUYr2!A39&lt;&gt;"",PSUYr2!A39,"")</f>
        <v>722200</v>
      </c>
      <c r="B39" s="448" t="str">
        <f>IF(PSUYr2!B39&lt;&gt;"",PSUYr2!B39,"")</f>
        <v/>
      </c>
      <c r="C39" s="42" t="str">
        <f>PSUYr1!C39</f>
        <v>Travel (out of state)</v>
      </c>
      <c r="D39" s="355">
        <f>Sponsor!F39</f>
        <v>0</v>
      </c>
      <c r="E39" s="57"/>
      <c r="F39" s="57"/>
      <c r="G39" s="57"/>
      <c r="H39" s="57"/>
      <c r="I39" s="57"/>
      <c r="J39" s="58">
        <f>SUM(E39:I39)</f>
        <v>0</v>
      </c>
      <c r="K39" s="59">
        <f>D39+J39</f>
        <v>0</v>
      </c>
      <c r="L39" s="57"/>
      <c r="M39" s="57"/>
      <c r="N39" s="59">
        <f>SUM(K39:M39)</f>
        <v>0</v>
      </c>
      <c r="O39" s="54">
        <f>PSUYr1!D39+PSUYr2!D39+PSUYr3!D39+PSUYr4!D39+PSUYr5!D39</f>
        <v>0</v>
      </c>
      <c r="P39" s="55">
        <f>PSUYr1!J39+PSUYr2!J39+PSUYr3!J39+PSUYr4!J39+PSUYr5!J39</f>
        <v>0</v>
      </c>
      <c r="Q39" s="60">
        <f>PSUYr1!K39+PSUYr2!K39+PSUYr3!K39+PSUYr4!K39+PSUYr5!K39</f>
        <v>0</v>
      </c>
      <c r="AC39" s="440">
        <f>IF(AND(E113&gt;0,Sponsor!$A113=0),1,0)</f>
        <v>0</v>
      </c>
      <c r="AD39" s="440">
        <f>IF(AND(F113&gt;0,Sponsor!$A113=0),1,0)</f>
        <v>0</v>
      </c>
      <c r="AE39" s="440">
        <f>IF(AND(G113&gt;0,Sponsor!$A113=0),1,0)</f>
        <v>0</v>
      </c>
      <c r="AF39" s="440">
        <f>IF(AND(H113&gt;0,Sponsor!$A113=0),1,0)</f>
        <v>0</v>
      </c>
      <c r="AG39" s="440">
        <f>IF(AND(I113&gt;0,Sponsor!$A113=0),1,0)</f>
        <v>0</v>
      </c>
      <c r="AH39" s="440">
        <f t="shared" si="14"/>
        <v>0</v>
      </c>
      <c r="AJ39" s="440">
        <f>Sponsor!AB39</f>
        <v>0</v>
      </c>
    </row>
    <row r="40" spans="1:36" ht="13.15" customHeight="1">
      <c r="A40" s="406">
        <f>IF(PSUYr2!A40&lt;&gt;"",PSUYr2!A40,"")</f>
        <v>722200</v>
      </c>
      <c r="B40" s="448" t="str">
        <f>IF(PSUYr2!B40&lt;&gt;"",PSUYr2!B40,"")</f>
        <v/>
      </c>
      <c r="C40" s="42" t="str">
        <f>PSUYr1!C40</f>
        <v>Subsistence</v>
      </c>
      <c r="D40" s="355">
        <f>Sponsor!F40</f>
        <v>0</v>
      </c>
      <c r="E40" s="57"/>
      <c r="F40" s="57"/>
      <c r="G40" s="57"/>
      <c r="H40" s="57"/>
      <c r="I40" s="57"/>
      <c r="J40" s="58">
        <f>SUM(E40:I40)</f>
        <v>0</v>
      </c>
      <c r="K40" s="59">
        <f>D40+J40</f>
        <v>0</v>
      </c>
      <c r="L40" s="57"/>
      <c r="M40" s="57"/>
      <c r="N40" s="59">
        <f>SUM(K40:M40)</f>
        <v>0</v>
      </c>
      <c r="O40" s="54">
        <f>PSUYr1!D40+PSUYr2!D40+PSUYr3!D40+PSUYr4!D40+PSUYr5!D40</f>
        <v>0</v>
      </c>
      <c r="P40" s="55">
        <f>PSUYr1!J40+PSUYr2!J40+PSUYr3!J40+PSUYr4!J40+PSUYr5!J40</f>
        <v>0</v>
      </c>
      <c r="Q40" s="60">
        <f>PSUYr1!K40+PSUYr2!K40+PSUYr3!K40+PSUYr4!K40+PSUYr5!K40</f>
        <v>0</v>
      </c>
      <c r="AC40" s="440">
        <f>IF(AND(E114&gt;0,Sponsor!$A114=0),1,0)</f>
        <v>0</v>
      </c>
      <c r="AD40" s="440">
        <f>IF(AND(F114&gt;0,Sponsor!$A114=0),1,0)</f>
        <v>0</v>
      </c>
      <c r="AE40" s="440">
        <f>IF(AND(G114&gt;0,Sponsor!$A114=0),1,0)</f>
        <v>0</v>
      </c>
      <c r="AF40" s="440">
        <f>IF(AND(H114&gt;0,Sponsor!$A114=0),1,0)</f>
        <v>0</v>
      </c>
      <c r="AG40" s="440">
        <f>IF(AND(I114&gt;0,Sponsor!$A114=0),1,0)</f>
        <v>0</v>
      </c>
      <c r="AH40" s="440">
        <f t="shared" si="14"/>
        <v>0</v>
      </c>
      <c r="AJ40" s="440">
        <f>Sponsor!AB40</f>
        <v>0</v>
      </c>
    </row>
    <row r="41" spans="1:36" ht="13.15" customHeight="1">
      <c r="A41" s="406">
        <f>IF(PSUYr2!A41&lt;&gt;"",PSUYr2!A41,"")</f>
        <v>722200</v>
      </c>
      <c r="B41" s="448" t="str">
        <f>IF(PSUYr2!B41&lt;&gt;"",PSUYr2!B41,"")</f>
        <v/>
      </c>
      <c r="C41" s="42" t="str">
        <f>PSUYr1!C41</f>
        <v>Other</v>
      </c>
      <c r="D41" s="355">
        <f>Sponsor!F41</f>
        <v>0</v>
      </c>
      <c r="E41" s="57"/>
      <c r="F41" s="57"/>
      <c r="G41" s="57"/>
      <c r="H41" s="57"/>
      <c r="I41" s="57"/>
      <c r="J41" s="58">
        <f>SUM(E41:I41)</f>
        <v>0</v>
      </c>
      <c r="K41" s="59">
        <f>D41+J41</f>
        <v>0</v>
      </c>
      <c r="L41" s="57"/>
      <c r="M41" s="57"/>
      <c r="N41" s="59">
        <f>SUM(K41:M41)</f>
        <v>0</v>
      </c>
      <c r="O41" s="54">
        <f>PSUYr1!D41+PSUYr2!D41+PSUYr3!D41+PSUYr4!D41+PSUYr5!D41</f>
        <v>0</v>
      </c>
      <c r="P41" s="55">
        <f>PSUYr1!J41+PSUYr2!J41+PSUYr3!J41+PSUYr4!J41+PSUYr5!J41</f>
        <v>0</v>
      </c>
      <c r="Q41" s="60">
        <f>PSUYr1!K41+PSUYr2!K41+PSUYr3!K41+PSUYr4!K41+PSUYr5!K41</f>
        <v>0</v>
      </c>
      <c r="AC41" s="440">
        <f>IF(AND(E115&gt;0,Sponsor!$A115=0),1,0)</f>
        <v>0</v>
      </c>
      <c r="AD41" s="440">
        <f>IF(AND(F115&gt;0,Sponsor!$A115=0),1,0)</f>
        <v>0</v>
      </c>
      <c r="AE41" s="440">
        <f>IF(AND(G115&gt;0,Sponsor!$A115=0),1,0)</f>
        <v>0</v>
      </c>
      <c r="AF41" s="440">
        <f>IF(AND(H115&gt;0,Sponsor!$A115=0),1,0)</f>
        <v>0</v>
      </c>
      <c r="AG41" s="440">
        <f>IF(AND(I115&gt;0,Sponsor!$A115=0),1,0)</f>
        <v>0</v>
      </c>
      <c r="AH41" s="440">
        <f t="shared" si="14"/>
        <v>0</v>
      </c>
      <c r="AJ41" s="440">
        <f>Sponsor!AB41</f>
        <v>0</v>
      </c>
    </row>
    <row r="42" spans="1:36" ht="13.15" customHeight="1">
      <c r="A42" s="14" t="str">
        <f>IF(PSUYr2!A42&lt;&gt;"",PSUYr2!A42,"")</f>
        <v/>
      </c>
      <c r="B42" s="761" t="s">
        <v>50</v>
      </c>
      <c r="C42" s="762"/>
      <c r="D42" s="64">
        <f>Sponsor!F42</f>
        <v>0</v>
      </c>
      <c r="E42" s="65">
        <f>SUM(E38:E41)</f>
        <v>0</v>
      </c>
      <c r="F42" s="65">
        <f>SUM(F38:F41)</f>
        <v>0</v>
      </c>
      <c r="G42" s="65">
        <f>SUM(G38:G41)</f>
        <v>0</v>
      </c>
      <c r="H42" s="65">
        <f>SUM(H38:H41)</f>
        <v>0</v>
      </c>
      <c r="I42" s="65">
        <f>SUM(I38:I41)</f>
        <v>0</v>
      </c>
      <c r="J42" s="58">
        <f>SUM(E42:I42)</f>
        <v>0</v>
      </c>
      <c r="K42" s="59">
        <f>D42+J42</f>
        <v>0</v>
      </c>
      <c r="L42" s="65">
        <f>SUM(L38:L41)</f>
        <v>0</v>
      </c>
      <c r="M42" s="65">
        <f>SUM(M38:M41)</f>
        <v>0</v>
      </c>
      <c r="N42" s="64">
        <f>SUM(K42:M42)</f>
        <v>0</v>
      </c>
      <c r="O42" s="54">
        <f>PSUYr1!D42+PSUYr2!D42+PSUYr3!D42+PSUYr4!D42+PSUYr5!D42</f>
        <v>0</v>
      </c>
      <c r="P42" s="55">
        <f>PSUYr1!J42+PSUYr2!J42+PSUYr3!J42+PSUYr4!J42+PSUYr5!J42</f>
        <v>0</v>
      </c>
      <c r="Q42" s="91">
        <f>PSUYr1!K42+PSUYr2!K42+PSUYr3!K42+PSUYr4!K42+PSUYr5!K42</f>
        <v>0</v>
      </c>
      <c r="AC42" s="440">
        <f>SUM(AC37:AC41)</f>
        <v>0</v>
      </c>
      <c r="AD42" s="440">
        <f>SUM(AD37:AD41)</f>
        <v>0</v>
      </c>
      <c r="AE42" s="440">
        <f>SUM(AE37:AE41)</f>
        <v>0</v>
      </c>
      <c r="AF42" s="440">
        <f>SUM(AF37:AF41)</f>
        <v>0</v>
      </c>
      <c r="AG42" s="440">
        <f>SUM(AG37:AG41)</f>
        <v>0</v>
      </c>
      <c r="AH42" s="440">
        <f t="shared" si="14"/>
        <v>0</v>
      </c>
      <c r="AI42" s="3" t="s">
        <v>271</v>
      </c>
      <c r="AJ42" s="440">
        <f>Sponsor!AB42</f>
        <v>0</v>
      </c>
    </row>
    <row r="43" spans="1:36" ht="13.15" customHeight="1">
      <c r="A43" s="14" t="str">
        <f>IF(PSUYr2!A43&lt;&gt;"",PSUYr2!A43,"")</f>
        <v/>
      </c>
      <c r="B43" s="49" t="str">
        <f>IF(PSUYr1!B43="","",PSUYr1!B43)</f>
        <v>OTHER DIRECT COSTS - account codes must be entered in Sponsor tab</v>
      </c>
      <c r="C43" s="102"/>
      <c r="D43" s="102"/>
      <c r="E43" s="102"/>
      <c r="F43" s="102"/>
      <c r="G43" s="102"/>
      <c r="H43" s="102"/>
      <c r="I43" s="102"/>
      <c r="J43" s="102"/>
      <c r="K43" s="102"/>
      <c r="L43" s="102"/>
      <c r="M43" s="102"/>
      <c r="N43" s="103"/>
      <c r="O43" s="1031"/>
      <c r="P43" s="824"/>
      <c r="Q43" s="797"/>
      <c r="AJ43" s="440"/>
    </row>
    <row r="44" spans="1:36" ht="13.15" customHeight="1">
      <c r="A44" s="406">
        <f>IF(PSUYr2!A44&lt;&gt;"",PSUYr2!A44,"")</f>
        <v>711200</v>
      </c>
      <c r="B44" s="448" t="str">
        <f>IF(PSUYr2!B44&lt;&gt;"",PSUYr2!B44,"")</f>
        <v/>
      </c>
      <c r="C44" s="171" t="str">
        <f>PSUYr1!C44</f>
        <v>Materials &amp; Supplies</v>
      </c>
      <c r="D44" s="354">
        <f>Sponsor!F44</f>
        <v>0</v>
      </c>
      <c r="E44" s="57"/>
      <c r="F44" s="57"/>
      <c r="G44" s="57"/>
      <c r="H44" s="57"/>
      <c r="I44" s="57"/>
      <c r="J44" s="58">
        <f t="shared" ref="J44:J53" si="15">SUM(E44:I44)</f>
        <v>0</v>
      </c>
      <c r="K44" s="59">
        <f>D44+J44</f>
        <v>0</v>
      </c>
      <c r="L44" s="57"/>
      <c r="M44" s="57"/>
      <c r="N44" s="53">
        <f t="shared" ref="N44:N63" si="16">SUM(K44:M44)</f>
        <v>0</v>
      </c>
      <c r="O44" s="54">
        <f>PSUYr1!D44+PSUYr2!D44+PSUYr3!D44+PSUYr4!D44+PSUYr5!D44</f>
        <v>0</v>
      </c>
      <c r="P44" s="55">
        <f>PSUYr1!J44+PSUYr2!J44+PSUYr3!J44+PSUYr4!J44+PSUYr5!J44</f>
        <v>0</v>
      </c>
      <c r="Q44" s="56">
        <f>PSUYr1!K44+PSUYr2!K44+PSUYr3!K44+PSUYr4!K44+PSUYr5!K44</f>
        <v>0</v>
      </c>
      <c r="AJ44" s="440"/>
    </row>
    <row r="45" spans="1:36" ht="13.15" customHeight="1">
      <c r="A45" s="406">
        <f>IF(PSUYr2!A45&lt;&gt;"",PSUYr2!A45,"")</f>
        <v>717000</v>
      </c>
      <c r="B45" s="448" t="str">
        <f>IF(PSUYr2!B45&lt;&gt;"",PSUYr2!B45,"")</f>
        <v/>
      </c>
      <c r="C45" s="42" t="str">
        <f>PSUYr1!C45</f>
        <v>Independent Contractor Services</v>
      </c>
      <c r="D45" s="355">
        <f>Sponsor!F45</f>
        <v>0</v>
      </c>
      <c r="E45" s="57"/>
      <c r="F45" s="57"/>
      <c r="G45" s="57"/>
      <c r="H45" s="57"/>
      <c r="I45" s="57"/>
      <c r="J45" s="58">
        <f t="shared" si="15"/>
        <v>0</v>
      </c>
      <c r="K45" s="59">
        <f>D45+J45</f>
        <v>0</v>
      </c>
      <c r="L45" s="57"/>
      <c r="M45" s="57"/>
      <c r="N45" s="59">
        <f t="shared" si="16"/>
        <v>0</v>
      </c>
      <c r="O45" s="54">
        <f>PSUYr1!D45+PSUYr2!D45+PSUYr3!D45+PSUYr4!D45+PSUYr5!D45</f>
        <v>0</v>
      </c>
      <c r="P45" s="55">
        <f>PSUYr1!J45+PSUYr2!J45+PSUYr3!J45+PSUYr4!J45+PSUYr5!J45</f>
        <v>0</v>
      </c>
      <c r="Q45" s="60">
        <f>PSUYr1!K45+PSUYr2!K45+PSUYr3!K45+PSUYr4!K45+PSUYr5!K45</f>
        <v>0</v>
      </c>
      <c r="AC45" s="440">
        <f>IF(AND(E118&gt;0,Sponsor!$A119=0),1,0)</f>
        <v>0</v>
      </c>
      <c r="AD45" s="440">
        <f>IF(AND(F118&gt;0,Sponsor!$A119=0),1,0)</f>
        <v>0</v>
      </c>
      <c r="AE45" s="440">
        <f>IF(AND(G118&gt;0,Sponsor!$A119=0),1,0)</f>
        <v>0</v>
      </c>
      <c r="AF45" s="440">
        <f>IF(AND(H118&gt;0,Sponsor!$A119=0),1,0)</f>
        <v>0</v>
      </c>
      <c r="AG45" s="440">
        <f>IF(AND(I118&gt;0,Sponsor!$A119=0),1,0)</f>
        <v>0</v>
      </c>
      <c r="AH45" s="440">
        <f t="shared" ref="AH45:AH53" si="17">SUM(AC45:AG45)</f>
        <v>0</v>
      </c>
      <c r="AI45" s="3" t="s">
        <v>272</v>
      </c>
      <c r="AJ45" s="440">
        <f>Sponsor!AB45</f>
        <v>0</v>
      </c>
    </row>
    <row r="46" spans="1:36" ht="13.15" customHeight="1">
      <c r="A46" s="406">
        <f>IF(PSUYr2!A46&lt;&gt;"",PSUYr2!A46,"")</f>
        <v>717200</v>
      </c>
      <c r="B46" s="448" t="str">
        <f>IF(PSUYr2!B46&lt;&gt;"",PSUYr2!B46,"")</f>
        <v/>
      </c>
      <c r="C46" s="42" t="str">
        <f>PSUYr1!C46</f>
        <v>Professional/Consultant Services</v>
      </c>
      <c r="D46" s="355">
        <f>Sponsor!F46</f>
        <v>0</v>
      </c>
      <c r="E46" s="57"/>
      <c r="F46" s="57"/>
      <c r="G46" s="57"/>
      <c r="H46" s="57"/>
      <c r="I46" s="57"/>
      <c r="J46" s="58">
        <f t="shared" si="15"/>
        <v>0</v>
      </c>
      <c r="K46" s="59">
        <f>D46+J46</f>
        <v>0</v>
      </c>
      <c r="L46" s="57"/>
      <c r="M46" s="57"/>
      <c r="N46" s="59">
        <f t="shared" si="16"/>
        <v>0</v>
      </c>
      <c r="O46" s="54">
        <f>PSUYr1!D46+PSUYr2!D46+PSUYr3!D46+PSUYr4!D46+PSUYr5!D46</f>
        <v>0</v>
      </c>
      <c r="P46" s="55">
        <f>PSUYr1!J46+PSUYr2!J46+PSUYr3!J46+PSUYr4!J46+PSUYr5!J46</f>
        <v>0</v>
      </c>
      <c r="Q46" s="60">
        <f>PSUYr1!K46+PSUYr2!K46+PSUYr3!K46+PSUYr4!K46+PSUYr5!K46</f>
        <v>0</v>
      </c>
      <c r="AC46" s="440">
        <f>IF(AND(E119&gt;0,Sponsor!$A120=0),1,0)</f>
        <v>0</v>
      </c>
      <c r="AD46" s="440">
        <f>IF(AND(F119&gt;0,Sponsor!$A120=0),1,0)</f>
        <v>0</v>
      </c>
      <c r="AE46" s="440">
        <f>IF(AND(G119&gt;0,Sponsor!$A120=0),1,0)</f>
        <v>0</v>
      </c>
      <c r="AF46" s="440">
        <f>IF(AND(H119&gt;0,Sponsor!$A120=0),1,0)</f>
        <v>0</v>
      </c>
      <c r="AG46" s="440">
        <f>IF(AND(I119&gt;0,Sponsor!$A120=0),1,0)</f>
        <v>0</v>
      </c>
      <c r="AH46" s="440">
        <f t="shared" si="17"/>
        <v>0</v>
      </c>
      <c r="AJ46" s="440">
        <f>Sponsor!AB46</f>
        <v>0</v>
      </c>
    </row>
    <row r="47" spans="1:36" ht="13.15" customHeight="1">
      <c r="A47" s="406" t="str">
        <f>IF(PSUYr2!A47&lt;&gt;"",PSUYr2!A47,"")</f>
        <v>715XXX</v>
      </c>
      <c r="B47" s="448" t="str">
        <f>IF(PSUYr2!B47&lt;&gt;"",PSUYr2!B47,"")</f>
        <v/>
      </c>
      <c r="C47" s="42" t="str">
        <f>PSUYr1!C47</f>
        <v>Non-Capital Equipment</v>
      </c>
      <c r="D47" s="355">
        <f>Sponsor!F47</f>
        <v>0</v>
      </c>
      <c r="E47" s="57"/>
      <c r="F47" s="57"/>
      <c r="G47" s="57"/>
      <c r="H47" s="57"/>
      <c r="I47" s="57"/>
      <c r="J47" s="58">
        <f t="shared" si="15"/>
        <v>0</v>
      </c>
      <c r="K47" s="59">
        <f>D47+J47</f>
        <v>0</v>
      </c>
      <c r="L47" s="57"/>
      <c r="M47" s="57"/>
      <c r="N47" s="59">
        <f t="shared" si="16"/>
        <v>0</v>
      </c>
      <c r="O47" s="54">
        <f>PSUYr1!D47+PSUYr2!D47+PSUYr3!D47+PSUYr4!D47+PSUYr5!D47</f>
        <v>0</v>
      </c>
      <c r="P47" s="55">
        <f>PSUYr1!J47+PSUYr2!J47+PSUYr3!J47+PSUYr4!J47+PSUYr5!J47</f>
        <v>0</v>
      </c>
      <c r="Q47" s="60">
        <f>PSUYr1!K47+PSUYr2!K47+PSUYr3!K47+PSUYr4!K47+PSUYr5!K47</f>
        <v>0</v>
      </c>
      <c r="AC47" s="440">
        <f>IF(AND(E120&gt;0,Sponsor!$A121=0),1,0)</f>
        <v>0</v>
      </c>
      <c r="AD47" s="440">
        <f>IF(AND(F120&gt;0,Sponsor!$A121=0),1,0)</f>
        <v>0</v>
      </c>
      <c r="AE47" s="440">
        <f>IF(AND(G120&gt;0,Sponsor!$A121=0),1,0)</f>
        <v>0</v>
      </c>
      <c r="AF47" s="440">
        <f>IF(AND(H120&gt;0,Sponsor!$A121=0),1,0)</f>
        <v>0</v>
      </c>
      <c r="AG47" s="440">
        <f>IF(AND(I120&gt;0,Sponsor!$A121=0),1,0)</f>
        <v>0</v>
      </c>
      <c r="AH47" s="440">
        <f t="shared" si="17"/>
        <v>0</v>
      </c>
      <c r="AJ47" s="440">
        <f>Sponsor!AB47</f>
        <v>0</v>
      </c>
    </row>
    <row r="48" spans="1:36" ht="13.15" customHeight="1">
      <c r="A48" s="406">
        <f>IF(PSUYr2!A48&lt;&gt;"",PSUYr2!A48,"")</f>
        <v>730000</v>
      </c>
      <c r="B48" s="448" t="str">
        <f>IF(PSUYr2!B48&lt;&gt;"",PSUYr2!B48,"")</f>
        <v/>
      </c>
      <c r="C48" s="42" t="str">
        <f>PSUYr1!C48</f>
        <v>Subrecipients (enter below)</v>
      </c>
      <c r="D48" s="357">
        <f>Sponsor!F48</f>
        <v>0</v>
      </c>
      <c r="E48" s="400">
        <f>E160</f>
        <v>0</v>
      </c>
      <c r="F48" s="473">
        <f>F160</f>
        <v>0</v>
      </c>
      <c r="G48" s="473">
        <f>G160</f>
        <v>0</v>
      </c>
      <c r="H48" s="473">
        <f>H160</f>
        <v>0</v>
      </c>
      <c r="I48" s="473">
        <f>I160</f>
        <v>0</v>
      </c>
      <c r="J48" s="74">
        <f t="shared" si="15"/>
        <v>0</v>
      </c>
      <c r="K48" s="59">
        <f>D48</f>
        <v>0</v>
      </c>
      <c r="L48" s="63">
        <f>L160</f>
        <v>0</v>
      </c>
      <c r="M48" s="63">
        <f>M160</f>
        <v>0</v>
      </c>
      <c r="N48" s="61">
        <f t="shared" si="16"/>
        <v>0</v>
      </c>
      <c r="O48" s="54">
        <f>PSUYr1!D48+PSUYr2!D48+PSUYr3!D48+PSUYr4!D48+PSUYr5!D48</f>
        <v>0</v>
      </c>
      <c r="P48" s="75">
        <f>PSUYr1!J48+PSUYr2!J48+PSUYr3!J48+PSUYr4!J48+PSUYr5!J48</f>
        <v>0</v>
      </c>
      <c r="Q48" s="60">
        <f>PSUYr1!K48+PSUYr2!K48+PSUYr3!K48+PSUYr4!K48+PSUYr5!K48</f>
        <v>0</v>
      </c>
      <c r="AC48" s="440">
        <f>IF(AND(E121&gt;0,Sponsor!$A122=0),1,0)</f>
        <v>0</v>
      </c>
      <c r="AD48" s="440">
        <f>IF(AND(F121&gt;0,Sponsor!$A122=0),1,0)</f>
        <v>0</v>
      </c>
      <c r="AE48" s="440">
        <f>IF(AND(G121&gt;0,Sponsor!$A122=0),1,0)</f>
        <v>0</v>
      </c>
      <c r="AF48" s="440">
        <f>IF(AND(H121&gt;0,Sponsor!$A122=0),1,0)</f>
        <v>0</v>
      </c>
      <c r="AG48" s="440">
        <f>IF(AND(I121&gt;0,Sponsor!$A122=0),1,0)</f>
        <v>0</v>
      </c>
      <c r="AH48" s="440">
        <f t="shared" si="17"/>
        <v>0</v>
      </c>
      <c r="AJ48" s="440">
        <f>Sponsor!AB48</f>
        <v>0</v>
      </c>
    </row>
    <row r="49" spans="1:36" ht="13.15" customHeight="1">
      <c r="A49" s="406" t="str">
        <f>IF(PSUYr2!A49&lt;&gt;"",PSUYr2!A49,"")</f>
        <v>72XXXX</v>
      </c>
      <c r="B49" s="448" t="str">
        <f>IF(PSUYr2!B49&lt;&gt;"",PSUYr2!B49,"")</f>
        <v/>
      </c>
      <c r="C49" s="42" t="str">
        <f>PSUYr1!C49</f>
        <v>Tuition- Graduate/Undergraduate</v>
      </c>
      <c r="D49" s="355">
        <f>Sponsor!F49</f>
        <v>0</v>
      </c>
      <c r="E49" s="57"/>
      <c r="F49" s="57"/>
      <c r="G49" s="57"/>
      <c r="H49" s="57"/>
      <c r="I49" s="57"/>
      <c r="J49" s="58">
        <f t="shared" si="15"/>
        <v>0</v>
      </c>
      <c r="K49" s="59">
        <f t="shared" ref="K49:K63" si="18">D49+J49</f>
        <v>0</v>
      </c>
      <c r="L49" s="57"/>
      <c r="M49" s="57"/>
      <c r="N49" s="59">
        <f t="shared" si="16"/>
        <v>0</v>
      </c>
      <c r="O49" s="54">
        <f>PSUYr1!D49+PSUYr2!D49+PSUYr3!D49+PSUYr4!D49+PSUYr5!D49</f>
        <v>0</v>
      </c>
      <c r="P49" s="55">
        <f>PSUYr1!J49+PSUYr2!J49+PSUYr3!J49+PSUYr4!J49+PSUYr5!J49</f>
        <v>0</v>
      </c>
      <c r="Q49" s="60">
        <f>PSUYr1!K49+PSUYr2!K49+PSUYr3!K49+PSUYr4!K49+PSUYr5!K49</f>
        <v>0</v>
      </c>
      <c r="AC49" s="440">
        <f>IF(AND(E122&gt;0,Sponsor!$A123=0),1,0)</f>
        <v>0</v>
      </c>
      <c r="AD49" s="440">
        <f>IF(AND(F122&gt;0,Sponsor!$A123=0),1,0)</f>
        <v>0</v>
      </c>
      <c r="AE49" s="440">
        <f>IF(AND(G122&gt;0,Sponsor!$A123=0),1,0)</f>
        <v>0</v>
      </c>
      <c r="AF49" s="440">
        <f>IF(AND(H122&gt;0,Sponsor!$A123=0),1,0)</f>
        <v>0</v>
      </c>
      <c r="AG49" s="440">
        <f>IF(AND(I122&gt;0,Sponsor!$A123=0),1,0)</f>
        <v>0</v>
      </c>
      <c r="AH49" s="440">
        <f t="shared" si="17"/>
        <v>0</v>
      </c>
      <c r="AJ49" s="440">
        <f>Sponsor!AB49</f>
        <v>0</v>
      </c>
    </row>
    <row r="50" spans="1:36" ht="13.15" customHeight="1">
      <c r="A50" s="531" t="str">
        <f>IF(PSUYr2!A50&lt;&gt;"",PSUYr2!A50,"")</f>
        <v/>
      </c>
      <c r="B50" s="532" t="str">
        <f>IF(PSUYr2!B50&lt;&gt;"",PSUYr2!B50,"")</f>
        <v/>
      </c>
      <c r="C50" s="530"/>
      <c r="D50" s="522">
        <f>Sponsor!F50</f>
        <v>0</v>
      </c>
      <c r="E50" s="519"/>
      <c r="F50" s="519"/>
      <c r="G50" s="519"/>
      <c r="H50" s="519"/>
      <c r="I50" s="519"/>
      <c r="J50" s="58">
        <f t="shared" si="15"/>
        <v>0</v>
      </c>
      <c r="K50" s="59">
        <f>D50+J50</f>
        <v>0</v>
      </c>
      <c r="L50" s="57"/>
      <c r="M50" s="57"/>
      <c r="N50" s="59">
        <f>SUM(K50:M50)</f>
        <v>0</v>
      </c>
      <c r="O50" s="54">
        <f>PSUYr1!D50+PSUYr2!D50+PSUYr3!D50+PSUYr4!D50+PSUYr5!D50</f>
        <v>0</v>
      </c>
      <c r="P50" s="55">
        <f>PSUYr1!J50+PSUYr2!J50+PSUYr3!J50+PSUYr4!J50+PSUYr5!J50</f>
        <v>0</v>
      </c>
      <c r="Q50" s="60">
        <f>PSUYr1!K50+PSUYr2!K50+PSUYr3!K50+PSUYr4!K50+PSUYr5!K50</f>
        <v>0</v>
      </c>
      <c r="AC50" s="440">
        <f>IF(AND(E123&gt;0,Sponsor!$A124=0),1,0)</f>
        <v>0</v>
      </c>
      <c r="AD50" s="440">
        <f>IF(AND(F123&gt;0,Sponsor!$A124=0),1,0)</f>
        <v>0</v>
      </c>
      <c r="AE50" s="440">
        <f>IF(AND(G123&gt;0,Sponsor!$A124=0),1,0)</f>
        <v>0</v>
      </c>
      <c r="AF50" s="440">
        <f>IF(AND(H123&gt;0,Sponsor!$A124=0),1,0)</f>
        <v>0</v>
      </c>
      <c r="AG50" s="440">
        <f>IF(AND(I123&gt;0,Sponsor!$A124=0),1,0)</f>
        <v>0</v>
      </c>
      <c r="AH50" s="440">
        <f t="shared" si="17"/>
        <v>0</v>
      </c>
      <c r="AJ50" s="440">
        <f>Sponsor!AB50</f>
        <v>0</v>
      </c>
    </row>
    <row r="51" spans="1:36" ht="13.15" customHeight="1">
      <c r="A51" s="406" t="str">
        <f>IF(PSUYr2!A51&lt;&gt;"",PSUYr2!A51,"")</f>
        <v>Below</v>
      </c>
      <c r="B51" s="449" t="str">
        <f>IF(PSUYr2!B51&lt;&gt;"",PSUYr2!B51,"")</f>
        <v/>
      </c>
      <c r="C51" s="42" t="s">
        <v>176</v>
      </c>
      <c r="D51" s="355">
        <f>Sponsor!F51</f>
        <v>0</v>
      </c>
      <c r="E51" s="58">
        <f>E127</f>
        <v>0</v>
      </c>
      <c r="F51" s="58">
        <f>F127</f>
        <v>0</v>
      </c>
      <c r="G51" s="58">
        <f>G127</f>
        <v>0</v>
      </c>
      <c r="H51" s="58">
        <f>H127</f>
        <v>0</v>
      </c>
      <c r="I51" s="58">
        <f>I127</f>
        <v>0</v>
      </c>
      <c r="J51" s="58">
        <f t="shared" si="15"/>
        <v>0</v>
      </c>
      <c r="K51" s="59">
        <f t="shared" si="18"/>
        <v>0</v>
      </c>
      <c r="L51" s="262">
        <f>L127</f>
        <v>0</v>
      </c>
      <c r="M51" s="262">
        <f>M127</f>
        <v>0</v>
      </c>
      <c r="N51" s="59">
        <f t="shared" si="16"/>
        <v>0</v>
      </c>
      <c r="O51" s="54">
        <f>PSUYr1!D51+PSUYr2!D51+PSUYr3!D51+PSUYr4!D51+PSUYr5!D51</f>
        <v>0</v>
      </c>
      <c r="P51" s="55">
        <f>PSUYr1!J51+PSUYr2!J51+PSUYr3!J51+PSUYr4!J51+PSUYr5!J51</f>
        <v>0</v>
      </c>
      <c r="Q51" s="60">
        <f>PSUYr1!K51+PSUYr2!K51+PSUYr3!K51+PSUYr4!K51+PSUYr5!K51</f>
        <v>0</v>
      </c>
      <c r="AC51" s="440">
        <f>IF(AND(E124&gt;0,Sponsor!$A125=0),1,0)</f>
        <v>0</v>
      </c>
      <c r="AD51" s="440">
        <f>IF(AND(F124&gt;0,Sponsor!$A125=0),1,0)</f>
        <v>0</v>
      </c>
      <c r="AE51" s="440">
        <f>IF(AND(G124&gt;0,Sponsor!$A125=0),1,0)</f>
        <v>0</v>
      </c>
      <c r="AF51" s="440">
        <f>IF(AND(H124&gt;0,Sponsor!$A125=0),1,0)</f>
        <v>0</v>
      </c>
      <c r="AG51" s="440">
        <f>IF(AND(I124&gt;0,Sponsor!$A125=0),1,0)</f>
        <v>0</v>
      </c>
      <c r="AH51" s="440">
        <f t="shared" si="17"/>
        <v>0</v>
      </c>
      <c r="AJ51" s="440">
        <f>Sponsor!AB51</f>
        <v>0</v>
      </c>
    </row>
    <row r="52" spans="1:36" ht="13.15" customHeight="1" thickBot="1">
      <c r="A52" s="14" t="str">
        <f>IF(PSUYr2!A52&lt;&gt;"",PSUYr2!A52,"")</f>
        <v/>
      </c>
      <c r="B52" s="1107" t="s">
        <v>51</v>
      </c>
      <c r="C52" s="1073"/>
      <c r="D52" s="76">
        <f>Sponsor!F52</f>
        <v>0</v>
      </c>
      <c r="E52" s="77">
        <f>SUM(E44:E51)</f>
        <v>0</v>
      </c>
      <c r="F52" s="77">
        <f>SUM(F44:F51)</f>
        <v>0</v>
      </c>
      <c r="G52" s="77">
        <f>SUM(G44:G51)</f>
        <v>0</v>
      </c>
      <c r="H52" s="77">
        <f>SUM(H44:H51)</f>
        <v>0</v>
      </c>
      <c r="I52" s="77">
        <f>SUM(I44:I51)</f>
        <v>0</v>
      </c>
      <c r="J52" s="77">
        <f t="shared" si="15"/>
        <v>0</v>
      </c>
      <c r="K52" s="78">
        <f t="shared" si="18"/>
        <v>0</v>
      </c>
      <c r="L52" s="77">
        <f>SUM(L44:L51)</f>
        <v>0</v>
      </c>
      <c r="M52" s="77">
        <f>SUM(M44:M51)</f>
        <v>0</v>
      </c>
      <c r="N52" s="76">
        <f t="shared" si="16"/>
        <v>0</v>
      </c>
      <c r="O52" s="79">
        <f>PSUYr1!D52+PSUYr2!D52+PSUYr3!D52+PSUYr4!D52+PSUYr5!D52</f>
        <v>0</v>
      </c>
      <c r="P52" s="80">
        <f>PSUYr1!J52+PSUYr2!J52+PSUYr3!J52+PSUYr4!J52+PSUYr5!J52</f>
        <v>0</v>
      </c>
      <c r="Q52" s="60">
        <f>PSUYr1!K52+PSUYr2!K52+PSUYr3!K52+PSUYr4!K52+PSUYr5!K52</f>
        <v>0</v>
      </c>
      <c r="AC52" s="440">
        <f>IF(AND(E125&gt;0,Sponsor!$A126=0),1,0)</f>
        <v>0</v>
      </c>
      <c r="AD52" s="440">
        <f>IF(AND(F125&gt;0,Sponsor!$A126=0),1,0)</f>
        <v>0</v>
      </c>
      <c r="AE52" s="440">
        <f>IF(AND(G125&gt;0,Sponsor!$A126=0),1,0)</f>
        <v>0</v>
      </c>
      <c r="AF52" s="440">
        <f>IF(AND(H125&gt;0,Sponsor!$A126=0),1,0)</f>
        <v>0</v>
      </c>
      <c r="AG52" s="440">
        <f>IF(AND(I125&gt;0,Sponsor!$A126=0),1,0)</f>
        <v>0</v>
      </c>
      <c r="AH52" s="440">
        <f t="shared" si="17"/>
        <v>0</v>
      </c>
      <c r="AJ52" s="440">
        <f>Sponsor!AB52</f>
        <v>0</v>
      </c>
    </row>
    <row r="53" spans="1:36" ht="13.15" customHeight="1" thickTop="1">
      <c r="A53" s="14" t="str">
        <f>IF(PSUYr2!A53&lt;&gt;"",PSUYr2!A53,"")</f>
        <v/>
      </c>
      <c r="B53" s="1106" t="s">
        <v>16</v>
      </c>
      <c r="C53" s="1083"/>
      <c r="D53" s="81">
        <f>Sponsor!F53</f>
        <v>0</v>
      </c>
      <c r="E53" s="63">
        <f>E52+E42+E31+E26+E36</f>
        <v>0</v>
      </c>
      <c r="F53" s="63">
        <f>F52+F42+F31+F26+F36</f>
        <v>0</v>
      </c>
      <c r="G53" s="63">
        <f>G52+G42+G31+G26+G36</f>
        <v>0</v>
      </c>
      <c r="H53" s="63">
        <f>H52+H42+H31+H26+H36</f>
        <v>0</v>
      </c>
      <c r="I53" s="63">
        <f>I52+I42+I31+I26+I36</f>
        <v>0</v>
      </c>
      <c r="J53" s="58">
        <f t="shared" si="15"/>
        <v>0</v>
      </c>
      <c r="K53" s="59">
        <f t="shared" si="18"/>
        <v>0</v>
      </c>
      <c r="L53" s="63">
        <f>L52+L42+L35+L33+L31+L26+L34</f>
        <v>0</v>
      </c>
      <c r="M53" s="63">
        <f>M52+M42+M35+M33+M31+M26+M34</f>
        <v>0</v>
      </c>
      <c r="N53" s="61">
        <f t="shared" si="16"/>
        <v>0</v>
      </c>
      <c r="O53" s="82">
        <f>PSUYr1!D53+PSUYr2!D53+PSUYr3!D53+PSUYr4!D53+PSUYr5!D53</f>
        <v>0</v>
      </c>
      <c r="P53" s="55">
        <f>PSUYr1!J53+PSUYr2!J53+PSUYr3!J53+PSUYr4!J53+PSUYr5!J53</f>
        <v>0</v>
      </c>
      <c r="Q53" s="83">
        <f>PSUYr1!K53+PSUYr2!K53+PSUYr3!K53+PSUYr4!K53+PSUYr5!K53</f>
        <v>0</v>
      </c>
      <c r="AC53" s="440">
        <f>IF(AND(E126&gt;0,Sponsor!$A127=0),1,0)</f>
        <v>0</v>
      </c>
      <c r="AD53" s="440">
        <f>IF(AND(F126&gt;0,Sponsor!$A127=0),1,0)</f>
        <v>0</v>
      </c>
      <c r="AE53" s="440">
        <f>IF(AND(G126&gt;0,Sponsor!$A127=0),1,0)</f>
        <v>0</v>
      </c>
      <c r="AF53" s="440">
        <f>IF(AND(H126&gt;0,Sponsor!$A127=0),1,0)</f>
        <v>0</v>
      </c>
      <c r="AG53" s="440">
        <f>IF(AND(I126&gt;0,Sponsor!$A127=0),1,0)</f>
        <v>0</v>
      </c>
      <c r="AH53" s="440">
        <f t="shared" si="17"/>
        <v>0</v>
      </c>
      <c r="AJ53" s="440">
        <f>Sponsor!AB53</f>
        <v>0</v>
      </c>
    </row>
    <row r="54" spans="1:36" ht="13.15" customHeight="1">
      <c r="A54" s="395" t="str">
        <f>IF(PSUYr2!A54&lt;&gt;"",PSUYr2!A54,"")</f>
        <v>---&gt;</v>
      </c>
      <c r="B54" s="5" t="str">
        <f>IF(PSUYr2!B54&lt;&gt;"",PSUYr2!B54,"")</f>
        <v/>
      </c>
      <c r="C54" s="10" t="s">
        <v>56</v>
      </c>
      <c r="D54" s="61">
        <f>Sponsor!F54</f>
        <v>0</v>
      </c>
      <c r="E54" s="1039" t="s">
        <v>235</v>
      </c>
      <c r="F54" s="832"/>
      <c r="G54" s="832"/>
      <c r="H54" s="832"/>
      <c r="I54" s="832"/>
      <c r="J54" s="84">
        <f>ROUND(J91*J69,0)</f>
        <v>0</v>
      </c>
      <c r="K54" s="59">
        <f t="shared" si="18"/>
        <v>0</v>
      </c>
      <c r="L54" s="400" t="s">
        <v>235</v>
      </c>
      <c r="M54" s="400" t="s">
        <v>235</v>
      </c>
      <c r="N54" s="61">
        <f t="shared" si="16"/>
        <v>0</v>
      </c>
      <c r="O54" s="54">
        <f>PSUYr1!D54+PSUYr2!D54+PSUYr3!D54+PSUYr4!D54+PSUYr5!D54</f>
        <v>0</v>
      </c>
      <c r="P54" s="55">
        <f>PSUYr1!J54+PSUYr2!J54+PSUYr3!J54+PSUYr4!J54+PSUYr5!J54</f>
        <v>0</v>
      </c>
      <c r="Q54" s="60">
        <f>PSUYr1!K54+PSUYr2!K54+PSUYr3!K54+PSUYr4!K54+PSUYr5!K54</f>
        <v>0</v>
      </c>
      <c r="AC54" s="440">
        <f t="shared" ref="AC54:AH54" si="19">SUM(AC45:AC52)</f>
        <v>0</v>
      </c>
      <c r="AD54" s="440">
        <f t="shared" si="19"/>
        <v>0</v>
      </c>
      <c r="AE54" s="440">
        <f t="shared" si="19"/>
        <v>0</v>
      </c>
      <c r="AF54" s="440">
        <f t="shared" si="19"/>
        <v>0</v>
      </c>
      <c r="AG54" s="440">
        <f t="shared" si="19"/>
        <v>0</v>
      </c>
      <c r="AH54" s="440">
        <f t="shared" si="19"/>
        <v>0</v>
      </c>
      <c r="AJ54" s="440">
        <f>Sponsor!AB54</f>
        <v>0</v>
      </c>
    </row>
    <row r="55" spans="1:36" ht="13.15" customHeight="1">
      <c r="A55" s="14" t="str">
        <f>IF(PSUYr2!A55&lt;&gt;"",PSUYr2!A55,"")</f>
        <v/>
      </c>
      <c r="B55" s="806" t="s">
        <v>53</v>
      </c>
      <c r="C55" s="807"/>
      <c r="D55" s="61">
        <f>Sponsor!F55</f>
        <v>0</v>
      </c>
      <c r="E55" s="1019"/>
      <c r="F55" s="832"/>
      <c r="G55" s="832"/>
      <c r="H55" s="832"/>
      <c r="I55" s="832"/>
      <c r="J55" s="58">
        <f>J53+J54</f>
        <v>0</v>
      </c>
      <c r="K55" s="59">
        <f t="shared" si="18"/>
        <v>0</v>
      </c>
      <c r="L55" s="63">
        <f>L53</f>
        <v>0</v>
      </c>
      <c r="M55" s="63">
        <f>M53</f>
        <v>0</v>
      </c>
      <c r="N55" s="61">
        <f t="shared" si="16"/>
        <v>0</v>
      </c>
      <c r="O55" s="54">
        <f>PSUYr1!D55+PSUYr2!D55+PSUYr3!D55+PSUYr4!D55+PSUYr5!D55</f>
        <v>0</v>
      </c>
      <c r="P55" s="55">
        <f>PSUYr1!J55+PSUYr2!J55+PSUYr3!J55+PSUYr4!J55+PSUYr5!J55</f>
        <v>0</v>
      </c>
      <c r="Q55" s="60">
        <f>PSUYr1!K55+PSUYr2!K55+PSUYr3!K55+PSUYr4!K55+PSUYr5!K55</f>
        <v>0</v>
      </c>
    </row>
    <row r="56" spans="1:36" ht="13.15" customHeight="1">
      <c r="A56" s="14" t="str">
        <f>IF(PSUYr2!A56&lt;&gt;"",PSUYr2!A56,"")</f>
        <v/>
      </c>
      <c r="B56" s="794" t="str">
        <f>Sponsor!B56</f>
        <v>PSU Contribution of Sponsor IDC</v>
      </c>
      <c r="C56" s="1085"/>
      <c r="D56" s="61">
        <f>Sponsor!F56</f>
        <v>0</v>
      </c>
      <c r="E56" s="1019"/>
      <c r="F56" s="832"/>
      <c r="G56" s="832"/>
      <c r="H56" s="832"/>
      <c r="I56" s="832"/>
      <c r="J56" s="63">
        <f>IF(D54=0,0,-(D62-D54))</f>
        <v>0</v>
      </c>
      <c r="K56" s="59">
        <f t="shared" si="18"/>
        <v>0</v>
      </c>
      <c r="L56" s="404"/>
      <c r="M56" s="404"/>
      <c r="N56" s="61">
        <f t="shared" si="16"/>
        <v>0</v>
      </c>
      <c r="O56" s="54">
        <f>PSUYr1!D56+PSUYr2!D56+PSUYr3!D56+PSUYr4!D56+PSUYr5!D56</f>
        <v>0</v>
      </c>
      <c r="P56" s="55">
        <f>PSUYr1!J56+PSUYr2!J56+PSUYr3!J56+PSUYr4!J56+PSUYr5!J56</f>
        <v>0</v>
      </c>
      <c r="Q56" s="60">
        <f>PSUYr1!K56+PSUYr2!K56+PSUYr3!K56+PSUYr4!K56+PSUYr5!K56</f>
        <v>0</v>
      </c>
    </row>
    <row r="57" spans="1:36" ht="13.15" customHeight="1">
      <c r="A57" s="406" t="str">
        <f>IF(PSUYr2!A57&lt;&gt;"",PSUYr2!A57,"")</f>
        <v/>
      </c>
      <c r="C57" s="13" t="str">
        <f>Sponsor!C57</f>
        <v>Above Sponsor Cap</v>
      </c>
      <c r="D57" s="392">
        <f>Sponsor!F57</f>
        <v>0</v>
      </c>
      <c r="E57" s="1075" t="s">
        <v>9</v>
      </c>
      <c r="F57" s="832"/>
      <c r="G57" s="832"/>
      <c r="H57" s="832"/>
      <c r="I57" s="832"/>
      <c r="J57" s="1020"/>
      <c r="K57" s="1088" t="s">
        <v>9</v>
      </c>
      <c r="L57" s="832"/>
      <c r="M57" s="832"/>
      <c r="N57" s="1020"/>
      <c r="O57" s="1088" t="s">
        <v>9</v>
      </c>
      <c r="P57" s="832"/>
      <c r="Q57" s="1020"/>
    </row>
    <row r="58" spans="1:36" ht="13.15" customHeight="1">
      <c r="A58" s="406" t="str">
        <f>IF(PSUYr2!A58&lt;&gt;"",PSUYr2!A58,"")</f>
        <v/>
      </c>
      <c r="B58" s="1141" t="str">
        <f>IF(PSUYr2!B62&lt;&gt;"",PSUYr2!B62,"")</f>
        <v/>
      </c>
      <c r="C58" s="13" t="str">
        <f>Sponsor!C58</f>
        <v>Required  CS</v>
      </c>
      <c r="D58" s="353">
        <f>Sponsor!F58</f>
        <v>0</v>
      </c>
      <c r="E58" s="1019"/>
      <c r="F58" s="832"/>
      <c r="G58" s="832"/>
      <c r="H58" s="832"/>
      <c r="I58" s="832"/>
      <c r="J58" s="1020"/>
      <c r="K58" s="1019"/>
      <c r="L58" s="832"/>
      <c r="M58" s="832"/>
      <c r="N58" s="1020"/>
      <c r="O58" s="1019"/>
      <c r="P58" s="832"/>
      <c r="Q58" s="1020"/>
    </row>
    <row r="59" spans="1:36" ht="13.15" customHeight="1">
      <c r="A59" s="406" t="str">
        <f>IF(PSUYr2!A59&lt;&gt;"",PSUYr2!A59,"")</f>
        <v/>
      </c>
      <c r="B59" s="1141"/>
      <c r="C59" s="13" t="str">
        <f>Sponsor!C59</f>
        <v xml:space="preserve">State Agreement </v>
      </c>
      <c r="D59" s="353">
        <f>Sponsor!F59</f>
        <v>0</v>
      </c>
      <c r="E59" s="1019"/>
      <c r="F59" s="832"/>
      <c r="G59" s="832"/>
      <c r="H59" s="832"/>
      <c r="I59" s="832"/>
      <c r="J59" s="1020"/>
      <c r="K59" s="1019"/>
      <c r="L59" s="832"/>
      <c r="M59" s="832"/>
      <c r="N59" s="1020"/>
      <c r="O59" s="1019"/>
      <c r="P59" s="832"/>
      <c r="Q59" s="1020"/>
    </row>
    <row r="60" spans="1:36" ht="13.15" customHeight="1">
      <c r="A60" s="406" t="str">
        <f>IF(PSUYr2!A60&lt;&gt;"",PSUYr2!A60,"")</f>
        <v/>
      </c>
      <c r="B60" s="1141"/>
      <c r="C60" s="13" t="str">
        <f>Sponsor!C60</f>
        <v>Voluntary CS</v>
      </c>
      <c r="D60" s="393">
        <f>Sponsor!F60</f>
        <v>0</v>
      </c>
      <c r="E60" s="1019"/>
      <c r="F60" s="832"/>
      <c r="G60" s="832"/>
      <c r="H60" s="832"/>
      <c r="I60" s="832"/>
      <c r="J60" s="1020"/>
      <c r="K60" s="1019"/>
      <c r="L60" s="832"/>
      <c r="M60" s="832"/>
      <c r="N60" s="1020"/>
      <c r="O60" s="1019"/>
      <c r="P60" s="832"/>
      <c r="Q60" s="1020"/>
    </row>
    <row r="61" spans="1:36" ht="13.15" customHeight="1">
      <c r="A61" s="14"/>
      <c r="B61" s="794"/>
      <c r="C61" s="207" t="str">
        <f>Sponsor!C61</f>
        <v>TOTAL FACS</v>
      </c>
      <c r="D61" s="390">
        <f>Sponsor!F61</f>
        <v>0</v>
      </c>
      <c r="E61" s="1019"/>
      <c r="F61" s="832"/>
      <c r="G61" s="832"/>
      <c r="H61" s="832"/>
      <c r="I61" s="832"/>
      <c r="J61" s="1020"/>
      <c r="K61" s="1019"/>
      <c r="L61" s="832"/>
      <c r="M61" s="832"/>
      <c r="N61" s="1020"/>
      <c r="O61" s="1019"/>
      <c r="P61" s="832"/>
      <c r="Q61" s="1020"/>
    </row>
    <row r="62" spans="1:36" ht="13.15" customHeight="1" thickBot="1">
      <c r="A62" s="406">
        <f>IF(PSUYr2!A62&lt;&gt;"",PSUYr2!A62,"")</f>
        <v>760300</v>
      </c>
      <c r="B62" s="1142"/>
      <c r="C62" s="13" t="s">
        <v>57</v>
      </c>
      <c r="D62" s="61">
        <f>Sponsor!F62</f>
        <v>0</v>
      </c>
      <c r="E62" s="418"/>
      <c r="F62" s="419"/>
      <c r="G62" s="419"/>
      <c r="H62" s="419"/>
      <c r="I62" s="419"/>
      <c r="J62" s="63">
        <f>J56+J54</f>
        <v>0</v>
      </c>
      <c r="K62" s="59">
        <f t="shared" si="18"/>
        <v>0</v>
      </c>
      <c r="L62" s="404"/>
      <c r="M62" s="404"/>
      <c r="N62" s="61">
        <f t="shared" si="16"/>
        <v>0</v>
      </c>
      <c r="O62" s="54">
        <f>PSUYr1!D62+PSUYr2!D62+PSUYr3!D62+PSUYr4!D62+PSUYr5!D62</f>
        <v>0</v>
      </c>
      <c r="P62" s="55">
        <f>PSUYr1!J62+PSUYr2!J62+PSUYr3!J62+PSUYr4!J62+PSUYr5!J62</f>
        <v>0</v>
      </c>
      <c r="Q62" s="85">
        <f>PSUYr1!K62+PSUYr2!K62+PSUYr3!K62+PSUYr4!K62+PSUYr5!K62</f>
        <v>0</v>
      </c>
    </row>
    <row r="63" spans="1:36" ht="13.15" customHeight="1" thickTop="1">
      <c r="A63" s="14" t="str">
        <f>IF(PSUYr2!A63&lt;&gt;"",PSUYr2!A63,"")</f>
        <v/>
      </c>
      <c r="B63" s="1154" t="s">
        <v>31</v>
      </c>
      <c r="C63" s="1081"/>
      <c r="D63" s="128">
        <f>Sponsor!F63</f>
        <v>0</v>
      </c>
      <c r="E63" s="129">
        <f>E55</f>
        <v>0</v>
      </c>
      <c r="F63" s="129">
        <f>F55</f>
        <v>0</v>
      </c>
      <c r="G63" s="129">
        <f>G55</f>
        <v>0</v>
      </c>
      <c r="H63" s="129">
        <f>H55</f>
        <v>0</v>
      </c>
      <c r="I63" s="129">
        <f>I55</f>
        <v>0</v>
      </c>
      <c r="J63" s="129">
        <f>J55+J56</f>
        <v>0</v>
      </c>
      <c r="K63" s="128">
        <f t="shared" si="18"/>
        <v>0</v>
      </c>
      <c r="L63" s="130">
        <f>L53+L62</f>
        <v>0</v>
      </c>
      <c r="M63" s="129">
        <f>M53+M62</f>
        <v>0</v>
      </c>
      <c r="N63" s="128">
        <f t="shared" si="16"/>
        <v>0</v>
      </c>
      <c r="O63" s="131">
        <f>PSUYr1!D63+PSUYr2!D63+PSUYr3!D63+PSUYr4!D63+PSUYr5!D63</f>
        <v>0</v>
      </c>
      <c r="P63" s="132">
        <f>PSUYr1!J63+PSUYr2!J63+PSUYr3!J63+PSUYr4!J63+PSUYr5!J63</f>
        <v>0</v>
      </c>
      <c r="Q63" s="133">
        <f>PSUYr1!K63+PSUYr2!K63+PSUYr3!K63+PSUYr4!K63+PSUYr5!K63</f>
        <v>0</v>
      </c>
    </row>
    <row r="64" spans="1:36" ht="13.15" customHeight="1">
      <c r="A64" s="14" t="str">
        <f>IF(PSUYr2!A64&lt;&gt;"",PSUYr2!A64,"")</f>
        <v/>
      </c>
      <c r="B64" s="1130" t="str">
        <f>PSUYr1!B64</f>
        <v>*Letters of commitment, signed by an authorized organizational representative, are required from each organization providing "Third Party" amounts.</v>
      </c>
      <c r="C64" s="824"/>
      <c r="D64" s="824"/>
      <c r="E64" s="824"/>
      <c r="F64" s="824"/>
      <c r="G64" s="824"/>
      <c r="H64" s="824"/>
      <c r="I64" s="824"/>
      <c r="J64" s="824"/>
      <c r="K64" s="824"/>
      <c r="L64" s="824"/>
      <c r="M64" s="824"/>
      <c r="N64" s="797"/>
    </row>
    <row r="65" spans="1:19" ht="13.15" customHeight="1">
      <c r="A65" s="14" t="str">
        <f>IF(PSUYr2!A65&lt;&gt;"",PSUYr2!A65,"")</f>
        <v/>
      </c>
      <c r="B65" s="101"/>
      <c r="C65" s="102"/>
      <c r="D65" s="102"/>
      <c r="E65" s="102"/>
      <c r="F65" s="102"/>
      <c r="G65" s="102"/>
      <c r="H65" s="102"/>
      <c r="I65" s="102"/>
      <c r="J65" s="102"/>
      <c r="K65" s="102"/>
      <c r="L65" s="102"/>
      <c r="M65" s="102"/>
      <c r="N65" s="103"/>
    </row>
    <row r="66" spans="1:19" ht="13.15" customHeight="1">
      <c r="A66" s="14" t="str">
        <f>IF(PSUYr2!A66&lt;&gt;"",PSUYr2!A66,"")</f>
        <v/>
      </c>
      <c r="B66" s="106" t="s">
        <v>33</v>
      </c>
      <c r="C66" s="102"/>
      <c r="D66" s="102"/>
      <c r="E66" s="102"/>
      <c r="F66" s="102"/>
      <c r="G66" s="102"/>
      <c r="H66" s="102"/>
      <c r="I66" s="102"/>
      <c r="J66" s="102"/>
      <c r="K66" s="102"/>
      <c r="L66" s="102"/>
      <c r="M66" s="102"/>
      <c r="N66" s="103"/>
      <c r="R66" s="1040" t="s">
        <v>193</v>
      </c>
      <c r="S66" s="1040"/>
    </row>
    <row r="67" spans="1:19" ht="13.15" customHeight="1">
      <c r="A67" s="14" t="str">
        <f>IF(PSUYr2!A67&lt;&gt;"",PSUYr2!A67,"")</f>
        <v/>
      </c>
      <c r="B67" s="1102" t="str">
        <f>Sponsor!B67</f>
        <v>FRINGE BENEFIT RATE -- FULL</v>
      </c>
      <c r="C67" s="772"/>
      <c r="D67" s="111">
        <f>Sponsor!F67</f>
        <v>0.438</v>
      </c>
      <c r="E67" s="111">
        <f>$D$67</f>
        <v>0.438</v>
      </c>
      <c r="F67" s="111">
        <f>$D$67</f>
        <v>0.438</v>
      </c>
      <c r="G67" s="111">
        <f>$D$67</f>
        <v>0.438</v>
      </c>
      <c r="H67" s="111">
        <f>$D$67</f>
        <v>0.438</v>
      </c>
      <c r="I67" s="111">
        <f>$D$67</f>
        <v>0.438</v>
      </c>
      <c r="J67" s="121"/>
      <c r="K67" s="122"/>
      <c r="L67" s="111">
        <f>$D$67</f>
        <v>0.438</v>
      </c>
      <c r="M67" s="114">
        <f>$D$67</f>
        <v>0.438</v>
      </c>
      <c r="N67" s="28"/>
      <c r="O67" s="45"/>
      <c r="P67" s="44"/>
      <c r="R67" s="323" t="s">
        <v>194</v>
      </c>
      <c r="S67" s="255"/>
    </row>
    <row r="68" spans="1:19" ht="13.15" customHeight="1">
      <c r="A68" s="14" t="str">
        <f>IF(PSUYr2!A68&lt;&gt;"",PSUYr2!A68,"")</f>
        <v/>
      </c>
      <c r="B68" s="785" t="str">
        <f>Sponsor!B68</f>
        <v>FRINGE BENEFIT RATE -- PARTIAL</v>
      </c>
      <c r="C68" s="786"/>
      <c r="D68" s="112">
        <f>Sponsor!F68</f>
        <v>8.1000000000000003E-2</v>
      </c>
      <c r="E68" s="112">
        <f>$D$68</f>
        <v>8.1000000000000003E-2</v>
      </c>
      <c r="F68" s="112">
        <f>$E$68</f>
        <v>8.1000000000000003E-2</v>
      </c>
      <c r="G68" s="112">
        <f>$E$68</f>
        <v>8.1000000000000003E-2</v>
      </c>
      <c r="H68" s="112">
        <f>$E$68</f>
        <v>8.1000000000000003E-2</v>
      </c>
      <c r="I68" s="112">
        <f>$E$68</f>
        <v>8.1000000000000003E-2</v>
      </c>
      <c r="J68" s="19"/>
      <c r="K68" s="94"/>
      <c r="L68" s="112">
        <f>$D$68</f>
        <v>8.1000000000000003E-2</v>
      </c>
      <c r="M68" s="115">
        <f>$D$68</f>
        <v>8.1000000000000003E-2</v>
      </c>
      <c r="N68" s="29"/>
      <c r="O68" s="45"/>
      <c r="P68" s="44"/>
      <c r="R68" s="323" t="s">
        <v>195</v>
      </c>
      <c r="S68" s="255"/>
    </row>
    <row r="69" spans="1:19" ht="13.15" customHeight="1">
      <c r="A69" s="14" t="str">
        <f>IF(PSUYr2!A69&lt;&gt;"",PSUYr2!A69,"")</f>
        <v/>
      </c>
      <c r="B69" s="1118" t="str">
        <f>Sponsor!B69</f>
        <v>IDC COST RATE -- FULL</v>
      </c>
      <c r="C69" s="786"/>
      <c r="D69" s="112">
        <f>Sponsor!F69</f>
        <v>0.63900000000000001</v>
      </c>
      <c r="E69" s="110">
        <f t="shared" ref="E69:J70" si="20">D69</f>
        <v>0.63900000000000001</v>
      </c>
      <c r="F69" s="112">
        <f t="shared" si="20"/>
        <v>0.63900000000000001</v>
      </c>
      <c r="G69" s="112">
        <f t="shared" si="20"/>
        <v>0.63900000000000001</v>
      </c>
      <c r="H69" s="112">
        <f t="shared" si="20"/>
        <v>0.63900000000000001</v>
      </c>
      <c r="I69" s="112">
        <f t="shared" si="20"/>
        <v>0.63900000000000001</v>
      </c>
      <c r="J69" s="176">
        <f t="shared" si="20"/>
        <v>0.63900000000000001</v>
      </c>
      <c r="K69" s="94"/>
      <c r="L69" s="112">
        <f>$D$69</f>
        <v>0.63900000000000001</v>
      </c>
      <c r="M69" s="115">
        <f>$D$69</f>
        <v>0.63900000000000001</v>
      </c>
      <c r="N69" s="29"/>
      <c r="O69" s="45"/>
      <c r="P69" s="44"/>
      <c r="R69" s="323" t="s">
        <v>196</v>
      </c>
      <c r="S69" s="255"/>
    </row>
    <row r="70" spans="1:19" ht="13.15" customHeight="1">
      <c r="A70" s="14" t="str">
        <f>IF(PSUYr2!A70&lt;&gt;"",PSUYr2!A70,"")</f>
        <v/>
      </c>
      <c r="B70" s="1155" t="str">
        <f>Sponsor!B70</f>
        <v>IDC RATE -- CHARGED</v>
      </c>
      <c r="C70" s="760"/>
      <c r="D70" s="113">
        <f>Sponsor!F70</f>
        <v>0.63900000000000001</v>
      </c>
      <c r="E70" s="116">
        <f t="shared" si="20"/>
        <v>0.63900000000000001</v>
      </c>
      <c r="F70" s="116">
        <f t="shared" si="20"/>
        <v>0.63900000000000001</v>
      </c>
      <c r="G70" s="116">
        <f t="shared" si="20"/>
        <v>0.63900000000000001</v>
      </c>
      <c r="H70" s="116">
        <f t="shared" si="20"/>
        <v>0.63900000000000001</v>
      </c>
      <c r="I70" s="116">
        <f t="shared" si="20"/>
        <v>0.63900000000000001</v>
      </c>
      <c r="J70" s="180">
        <f t="shared" si="20"/>
        <v>0.63900000000000001</v>
      </c>
      <c r="K70" s="95"/>
      <c r="L70" s="116">
        <f>$D$70</f>
        <v>0.63900000000000001</v>
      </c>
      <c r="M70" s="117">
        <f>$D$70</f>
        <v>0.63900000000000001</v>
      </c>
      <c r="N70" s="30"/>
      <c r="O70" s="5"/>
      <c r="P70" s="2"/>
      <c r="R70" s="323" t="s">
        <v>192</v>
      </c>
      <c r="S70" s="321">
        <f>(S67*S68/12)+(S69*(12-S68)/12)</f>
        <v>0</v>
      </c>
    </row>
    <row r="71" spans="1:19" ht="13.15" customHeight="1">
      <c r="A71" s="14" t="str">
        <f>IF(PSUYr2!A71&lt;&gt;"",PSUYr2!A71,"")</f>
        <v/>
      </c>
      <c r="B71" s="731" t="s">
        <v>338</v>
      </c>
      <c r="C71" s="1041"/>
      <c r="D71" s="1041"/>
      <c r="E71" s="1041"/>
      <c r="F71" s="1041"/>
      <c r="G71" s="1041"/>
      <c r="H71" s="1041"/>
      <c r="I71" s="1041"/>
      <c r="J71" s="1041"/>
      <c r="K71" s="1041"/>
      <c r="L71" s="1041"/>
      <c r="M71" s="1041"/>
      <c r="N71" s="1042"/>
    </row>
    <row r="72" spans="1:19" ht="13.15" customHeight="1">
      <c r="A72" s="14" t="str">
        <f>IF(PSUYr2!A72&lt;&gt;"",PSUYr2!A72,"")</f>
        <v/>
      </c>
      <c r="B72" s="836" t="s">
        <v>68</v>
      </c>
      <c r="C72" s="1131"/>
      <c r="D72" s="757" t="str">
        <f>D2</f>
        <v>New-Continuation-Revision-Supplement</v>
      </c>
      <c r="E72" s="1008"/>
      <c r="F72" s="1008"/>
      <c r="G72" s="1008"/>
      <c r="H72" s="1008"/>
      <c r="I72" s="1008"/>
      <c r="J72" s="1009"/>
      <c r="K72" s="1043">
        <f>Instructions!A23</f>
        <v>0</v>
      </c>
      <c r="L72" s="1044"/>
      <c r="M72" s="1044"/>
      <c r="N72" s="1045"/>
      <c r="O72" s="4"/>
      <c r="P72" s="4"/>
      <c r="Q72" s="2"/>
    </row>
    <row r="73" spans="1:19" ht="13.15" customHeight="1">
      <c r="A73" s="14" t="str">
        <f>IF(PSUYr2!A73&lt;&gt;"",PSUYr2!A73,"")</f>
        <v/>
      </c>
      <c r="B73" s="738" t="s">
        <v>71</v>
      </c>
      <c r="C73" s="1103"/>
      <c r="D73" s="757" t="str">
        <f>D3</f>
        <v>PI Name (Last, First)</v>
      </c>
      <c r="E73" s="1008"/>
      <c r="F73" s="1008"/>
      <c r="G73" s="1009"/>
      <c r="H73" s="1010" t="s">
        <v>20</v>
      </c>
      <c r="I73" s="1011"/>
      <c r="J73" s="1006" t="str">
        <f>IF(J3="","",J3)</f>
        <v/>
      </c>
      <c r="K73" s="1007"/>
      <c r="L73" s="20"/>
      <c r="M73" s="999" t="s">
        <v>62</v>
      </c>
      <c r="N73" s="1000"/>
      <c r="O73" s="26"/>
      <c r="P73" s="26"/>
    </row>
    <row r="74" spans="1:19" ht="13.15" customHeight="1">
      <c r="A74" s="14" t="str">
        <f>IF(PSUYr2!A74&lt;&gt;"",PSUYr2!A74,"")</f>
        <v/>
      </c>
      <c r="B74" s="1104" t="s">
        <v>19</v>
      </c>
      <c r="C74" s="1026"/>
      <c r="D74" s="830" t="str">
        <f>IF(D4="","",D4)</f>
        <v>Preparer</v>
      </c>
      <c r="E74" s="1012"/>
      <c r="F74" s="1012"/>
      <c r="G74" s="1013"/>
      <c r="H74" s="1023" t="s">
        <v>21</v>
      </c>
      <c r="I74" s="1024"/>
      <c r="J74" s="1006" t="str">
        <f>IF(J4="","",J4)</f>
        <v/>
      </c>
      <c r="K74" s="1007"/>
      <c r="M74" s="1001" t="str">
        <f>IF(M4="","",M4)</f>
        <v/>
      </c>
      <c r="N74" s="1002"/>
      <c r="O74" s="27"/>
      <c r="P74" s="27"/>
    </row>
    <row r="75" spans="1:19" ht="13.15" customHeight="1">
      <c r="A75" s="14" t="str">
        <f>IF(PSUYr2!A75&lt;&gt;"",PSUYr2!A75,"")</f>
        <v/>
      </c>
      <c r="B75" s="746" t="s">
        <v>69</v>
      </c>
      <c r="C75" s="1028"/>
      <c r="D75" s="996" t="str">
        <f>D5</f>
        <v>Sponsor Costs</v>
      </c>
      <c r="E75" s="731" t="str">
        <f>PSUYr1!E75</f>
        <v>Plymouth State University Cost Share Commitment</v>
      </c>
      <c r="F75" s="1041"/>
      <c r="G75" s="1041"/>
      <c r="H75" s="1041"/>
      <c r="I75" s="1041"/>
      <c r="J75" s="1041"/>
      <c r="K75" s="775" t="str">
        <f>K5</f>
        <v>Total Spon+PSU</v>
      </c>
      <c r="L75" s="731" t="s">
        <v>58</v>
      </c>
      <c r="M75" s="994"/>
      <c r="N75" s="775" t="str">
        <f>N5</f>
        <v>Total Project</v>
      </c>
      <c r="O75" s="17"/>
      <c r="P75" s="17"/>
    </row>
    <row r="76" spans="1:19" ht="13.15" customHeight="1" thickBot="1">
      <c r="A76" s="14" t="str">
        <f>IF(PSUYr2!A76&lt;&gt;"",PSUYr2!A76,"")</f>
        <v/>
      </c>
      <c r="B76" s="1132"/>
      <c r="C76" s="1030"/>
      <c r="D76" s="997"/>
      <c r="E76" s="18" t="str">
        <f t="shared" ref="E76:M76" si="21">E6</f>
        <v>Dept E&amp;G</v>
      </c>
      <c r="F76" s="18" t="str">
        <f t="shared" si="21"/>
        <v>College</v>
      </c>
      <c r="G76" s="18" t="str">
        <f t="shared" si="21"/>
        <v>Other1</v>
      </c>
      <c r="H76" s="18" t="str">
        <f t="shared" si="21"/>
        <v>Other2</v>
      </c>
      <c r="I76" s="18" t="str">
        <f t="shared" si="21"/>
        <v>Other3</v>
      </c>
      <c r="J76" s="18" t="str">
        <f t="shared" si="21"/>
        <v>Total PSU</v>
      </c>
      <c r="K76" s="993"/>
      <c r="L76" s="19" t="str">
        <f t="shared" si="21"/>
        <v>Cash</v>
      </c>
      <c r="M76" s="18" t="str">
        <f t="shared" si="21"/>
        <v>In-Kind</v>
      </c>
      <c r="N76" s="993"/>
    </row>
    <row r="77" spans="1:19" ht="13.15" customHeight="1">
      <c r="A77" s="14" t="str">
        <f>IF(PSUYr2!A77&lt;&gt;"",PSUYr2!A77,"")</f>
        <v/>
      </c>
      <c r="B77" s="266" t="s">
        <v>1</v>
      </c>
      <c r="C77" s="267"/>
      <c r="D77" s="267"/>
      <c r="E77" s="267"/>
      <c r="F77" s="267"/>
      <c r="G77" s="267"/>
      <c r="H77" s="267"/>
      <c r="I77" s="267"/>
      <c r="J77" s="267"/>
      <c r="K77" s="267"/>
      <c r="L77" s="267"/>
      <c r="M77" s="267"/>
      <c r="N77" s="268"/>
    </row>
    <row r="78" spans="1:19" ht="13.15" customHeight="1">
      <c r="A78" s="14" t="str">
        <f>IF(PSUYr2!A78&lt;&gt;"",PSUYr2!A78,"")</f>
        <v/>
      </c>
      <c r="B78" s="269"/>
      <c r="C78" s="8" t="str">
        <f>Sponsor!B78</f>
        <v>Total Non-Student Salaries and Wages</v>
      </c>
      <c r="D78" s="53">
        <f>Sponsor!F78</f>
        <v>0</v>
      </c>
      <c r="E78" s="58">
        <f>AA10+E15+E16+E19+E20+E21+E22</f>
        <v>0</v>
      </c>
      <c r="F78" s="58">
        <f>U15+AA15+F15+F16+F19+F20+F21+F22</f>
        <v>0</v>
      </c>
      <c r="G78" s="58">
        <f>U19+AA19+G15+G16+G19+G20+G21+G22</f>
        <v>0</v>
      </c>
      <c r="H78" s="58">
        <f>U23+AA23+H15+H16+H19+H20+H21+H22</f>
        <v>0</v>
      </c>
      <c r="I78" s="58">
        <f>U27+AA27+I15+I16+I19+I20+I21+I22</f>
        <v>0</v>
      </c>
      <c r="J78" s="86">
        <f>SUM(E78:I78)</f>
        <v>0</v>
      </c>
      <c r="K78" s="53">
        <f>D78+J78</f>
        <v>0</v>
      </c>
      <c r="L78" s="58">
        <f>L13+L15+L16+L19+L20+L21+L22</f>
        <v>0</v>
      </c>
      <c r="M78" s="58">
        <f>M13+M15+M16+M19+M20+M21+M22</f>
        <v>0</v>
      </c>
      <c r="N78" s="270">
        <f>SUM(K78:M78)</f>
        <v>0</v>
      </c>
      <c r="Q78" s="2"/>
    </row>
    <row r="79" spans="1:19" ht="13.15" customHeight="1">
      <c r="A79" s="14" t="str">
        <f>IF(PSUYr2!A79&lt;&gt;"",PSUYr2!A79,"")</f>
        <v/>
      </c>
      <c r="B79" s="269"/>
      <c r="C79" s="9" t="str">
        <f>Sponsor!B79</f>
        <v xml:space="preserve"> Total Salaries/Wages Summer/Temp</v>
      </c>
      <c r="D79" s="59">
        <f>Sponsor!F79</f>
        <v>0</v>
      </c>
      <c r="E79" s="58">
        <f>E20+E21+U10+Z10</f>
        <v>0</v>
      </c>
      <c r="F79" s="58">
        <f>F20+F21+U15+Z15</f>
        <v>0</v>
      </c>
      <c r="G79" s="58">
        <f>G20+G21+U19+Z19</f>
        <v>0</v>
      </c>
      <c r="H79" s="58">
        <f>H20+H21+U23+Z23</f>
        <v>0</v>
      </c>
      <c r="I79" s="58">
        <f>I20+I21+U27+Z27</f>
        <v>0</v>
      </c>
      <c r="J79" s="71">
        <f>SUM(E79:I79)</f>
        <v>0</v>
      </c>
      <c r="K79" s="59">
        <f>D79+J79</f>
        <v>0</v>
      </c>
      <c r="L79" s="58">
        <f>L20+L21</f>
        <v>0</v>
      </c>
      <c r="M79" s="58">
        <f>M20+M21</f>
        <v>0</v>
      </c>
      <c r="N79" s="271">
        <f>SUM(K79:M79)</f>
        <v>0</v>
      </c>
    </row>
    <row r="80" spans="1:19" ht="13.15" customHeight="1">
      <c r="A80" s="14" t="str">
        <f>IF(PSUYr2!A80&lt;&gt;"",PSUYr2!A80,"")</f>
        <v/>
      </c>
      <c r="B80" s="1134" t="str">
        <f>Sponsor!B80</f>
        <v>Full Fringe Employees</v>
      </c>
      <c r="C80" s="737"/>
      <c r="D80" s="59">
        <f>Sponsor!F80</f>
        <v>0</v>
      </c>
      <c r="E80" s="58">
        <f>ROUND((E78-E79)*E67,0)</f>
        <v>0</v>
      </c>
      <c r="F80" s="58">
        <f>ROUND((F78-F79)*F67,0)</f>
        <v>0</v>
      </c>
      <c r="G80" s="58">
        <f>ROUND((G78-G79)*G67,0)</f>
        <v>0</v>
      </c>
      <c r="H80" s="58">
        <f>ROUND((H78-H79)*H67,0)</f>
        <v>0</v>
      </c>
      <c r="I80" s="58">
        <f>ROUND((I78-I79)*I67,0)</f>
        <v>0</v>
      </c>
      <c r="J80" s="71">
        <f>SUM(E80:I80)</f>
        <v>0</v>
      </c>
      <c r="K80" s="59">
        <f>D80+J80</f>
        <v>0</v>
      </c>
      <c r="L80" s="58">
        <f>ROUND((L78-L79)*L67,0)</f>
        <v>0</v>
      </c>
      <c r="M80" s="58">
        <f>ROUND((M78-M79)*M67,0)</f>
        <v>0</v>
      </c>
      <c r="N80" s="271">
        <f>SUM(K80:M80)</f>
        <v>0</v>
      </c>
      <c r="Q80" s="12"/>
    </row>
    <row r="81" spans="1:17" ht="13.15" customHeight="1">
      <c r="A81" s="14" t="str">
        <f>IF(PSUYr2!A81&lt;&gt;"",PSUYr2!A81,"")</f>
        <v/>
      </c>
      <c r="B81" s="1135" t="str">
        <f>Sponsor!B81</f>
        <v>Partial/Summer Fringe Employees</v>
      </c>
      <c r="C81" s="1136"/>
      <c r="D81" s="64">
        <f>Sponsor!F81</f>
        <v>0</v>
      </c>
      <c r="E81" s="65">
        <f>ROUND(E79*E68,0)</f>
        <v>0</v>
      </c>
      <c r="F81" s="65">
        <f>ROUND(F79*F68,0)</f>
        <v>0</v>
      </c>
      <c r="G81" s="65">
        <f>ROUND(G79*G68,0)</f>
        <v>0</v>
      </c>
      <c r="H81" s="65">
        <f>ROUND(H79*H68,0)</f>
        <v>0</v>
      </c>
      <c r="I81" s="65">
        <f>ROUND(I79*I68,0)</f>
        <v>0</v>
      </c>
      <c r="J81" s="87">
        <f>SUM(E81:I81)</f>
        <v>0</v>
      </c>
      <c r="K81" s="64">
        <f>D81+J81</f>
        <v>0</v>
      </c>
      <c r="L81" s="65">
        <f>ROUND(L79*L68,0)</f>
        <v>0</v>
      </c>
      <c r="M81" s="65">
        <f>ROUND(M79*M68,0)</f>
        <v>0</v>
      </c>
      <c r="N81" s="272">
        <f>SUM(K81:M81)</f>
        <v>0</v>
      </c>
      <c r="Q81" s="12"/>
    </row>
    <row r="82" spans="1:17" ht="13.15" customHeight="1" thickBot="1">
      <c r="A82" s="14" t="str">
        <f>IF(PSUYr2!A82&lt;&gt;"",PSUYr2!A82,"")</f>
        <v/>
      </c>
      <c r="B82" s="1133" t="s">
        <v>3</v>
      </c>
      <c r="C82" s="781"/>
      <c r="D82" s="280">
        <f>Sponsor!F82</f>
        <v>0</v>
      </c>
      <c r="E82" s="281">
        <f>E80+E81</f>
        <v>0</v>
      </c>
      <c r="F82" s="281">
        <f>F80+F81</f>
        <v>0</v>
      </c>
      <c r="G82" s="281">
        <f>G80+G81</f>
        <v>0</v>
      </c>
      <c r="H82" s="281">
        <f>H80+H81</f>
        <v>0</v>
      </c>
      <c r="I82" s="281">
        <f>I80+I81</f>
        <v>0</v>
      </c>
      <c r="J82" s="282">
        <f>SUM(E82:I82)</f>
        <v>0</v>
      </c>
      <c r="K82" s="280">
        <f>D82+J82</f>
        <v>0</v>
      </c>
      <c r="L82" s="281">
        <f>L80+L81</f>
        <v>0</v>
      </c>
      <c r="M82" s="281">
        <f>M80+M81</f>
        <v>0</v>
      </c>
      <c r="N82" s="283">
        <f>SUM(K82:M82)</f>
        <v>0</v>
      </c>
      <c r="Q82" s="12"/>
    </row>
    <row r="83" spans="1:17" ht="13.15" customHeight="1">
      <c r="A83" s="14" t="str">
        <f>IF(PSUYr2!A83&lt;&gt;"",PSUYr2!A83,"")</f>
        <v/>
      </c>
      <c r="B83" s="306" t="s">
        <v>318</v>
      </c>
      <c r="C83" s="274"/>
      <c r="D83" s="274"/>
      <c r="E83" s="274"/>
      <c r="F83" s="274"/>
      <c r="G83" s="274"/>
      <c r="H83" s="274"/>
      <c r="I83" s="274"/>
      <c r="J83" s="274"/>
      <c r="K83" s="274"/>
      <c r="L83" s="274"/>
      <c r="M83" s="274"/>
      <c r="N83" s="275"/>
      <c r="O83" s="13"/>
      <c r="P83" s="13"/>
    </row>
    <row r="84" spans="1:17" ht="13.15" customHeight="1">
      <c r="A84" s="14" t="str">
        <f>IF(PSUYr2!A84&lt;&gt;"",PSUYr2!A84,"")</f>
        <v/>
      </c>
      <c r="B84" s="784" t="s">
        <v>319</v>
      </c>
      <c r="C84" s="772"/>
      <c r="D84" s="39" t="str">
        <f>Sponsor!F84</f>
        <v>SW</v>
      </c>
      <c r="E84" s="391"/>
      <c r="F84" s="102"/>
      <c r="G84" s="102"/>
      <c r="H84" s="102"/>
      <c r="I84" s="102"/>
      <c r="J84" s="22"/>
      <c r="K84" s="22"/>
      <c r="L84" s="22"/>
      <c r="M84" s="22"/>
      <c r="N84" s="292"/>
    </row>
    <row r="85" spans="1:17" ht="13.15" customHeight="1">
      <c r="A85" s="14" t="str">
        <f>IF(PSUYr2!A85&lt;&gt;"",PSUYr2!A85,"")</f>
        <v/>
      </c>
      <c r="B85" s="736" t="s">
        <v>4</v>
      </c>
      <c r="C85" s="737"/>
      <c r="D85" s="58">
        <f>Sponsor!F85</f>
        <v>0</v>
      </c>
      <c r="E85" s="362">
        <f t="shared" ref="E85:J85" si="22">E53</f>
        <v>0</v>
      </c>
      <c r="F85" s="361">
        <f t="shared" si="22"/>
        <v>0</v>
      </c>
      <c r="G85" s="361">
        <f t="shared" si="22"/>
        <v>0</v>
      </c>
      <c r="H85" s="361">
        <f t="shared" si="22"/>
        <v>0</v>
      </c>
      <c r="I85" s="361">
        <f t="shared" si="22"/>
        <v>0</v>
      </c>
      <c r="J85" s="86">
        <f t="shared" si="22"/>
        <v>0</v>
      </c>
      <c r="K85" s="71">
        <f t="shared" ref="K85:K90" si="23">D85+J85</f>
        <v>0</v>
      </c>
      <c r="L85" s="1017" t="s">
        <v>235</v>
      </c>
      <c r="M85" s="1018"/>
      <c r="N85" s="271">
        <f t="shared" ref="N85:N91" si="24">SUM(K85:M85)</f>
        <v>0</v>
      </c>
    </row>
    <row r="86" spans="1:17" ht="13.15" customHeight="1">
      <c r="A86" s="14" t="str">
        <f>IF(PSUYr2!A86&lt;&gt;"",PSUYr2!A86,"")</f>
        <v/>
      </c>
      <c r="B86" s="736" t="s">
        <v>5</v>
      </c>
      <c r="C86" s="737"/>
      <c r="D86" s="58">
        <f>Sponsor!F86</f>
        <v>0</v>
      </c>
      <c r="E86" s="362">
        <f>-E31</f>
        <v>0</v>
      </c>
      <c r="F86" s="361">
        <f>-F31</f>
        <v>0</v>
      </c>
      <c r="G86" s="361">
        <f>-G31</f>
        <v>0</v>
      </c>
      <c r="H86" s="361">
        <f>-H31</f>
        <v>0</v>
      </c>
      <c r="I86" s="361">
        <f>-I31</f>
        <v>0</v>
      </c>
      <c r="J86" s="71">
        <f t="shared" ref="J86:J91" si="25">SUM(E86:I86)</f>
        <v>0</v>
      </c>
      <c r="K86" s="71">
        <f t="shared" si="23"/>
        <v>0</v>
      </c>
      <c r="L86" s="1019"/>
      <c r="M86" s="1020"/>
      <c r="N86" s="271">
        <f t="shared" si="24"/>
        <v>0</v>
      </c>
    </row>
    <row r="87" spans="1:17" ht="13.15" customHeight="1">
      <c r="A87" s="14" t="str">
        <f>IF(PSUYr2!A87&lt;&gt;"",PSUYr2!A87,"")</f>
        <v/>
      </c>
      <c r="B87" s="736" t="s">
        <v>8</v>
      </c>
      <c r="C87" s="737"/>
      <c r="D87" s="58">
        <f>Sponsor!F87</f>
        <v>0</v>
      </c>
      <c r="E87" s="362">
        <f>-E42</f>
        <v>0</v>
      </c>
      <c r="F87" s="361">
        <f>-F42</f>
        <v>0</v>
      </c>
      <c r="G87" s="361">
        <f>-G42</f>
        <v>0</v>
      </c>
      <c r="H87" s="361">
        <f>-H42</f>
        <v>0</v>
      </c>
      <c r="I87" s="361">
        <f>-I42</f>
        <v>0</v>
      </c>
      <c r="J87" s="71">
        <f t="shared" si="25"/>
        <v>0</v>
      </c>
      <c r="K87" s="71">
        <f t="shared" si="23"/>
        <v>0</v>
      </c>
      <c r="L87" s="1019"/>
      <c r="M87" s="1020"/>
      <c r="N87" s="271">
        <f t="shared" si="24"/>
        <v>0</v>
      </c>
    </row>
    <row r="88" spans="1:17" ht="13.15" customHeight="1">
      <c r="A88" s="14" t="str">
        <f>IF(PSUYr2!A88&lt;&gt;"",PSUYr2!A88,"")</f>
        <v/>
      </c>
      <c r="B88" s="736" t="s">
        <v>6</v>
      </c>
      <c r="C88" s="737"/>
      <c r="D88" s="58">
        <f>Sponsor!F88</f>
        <v>0</v>
      </c>
      <c r="E88" s="362">
        <f>-E49</f>
        <v>0</v>
      </c>
      <c r="F88" s="361">
        <f>-F49</f>
        <v>0</v>
      </c>
      <c r="G88" s="361">
        <f>-G49</f>
        <v>0</v>
      </c>
      <c r="H88" s="361">
        <f>-H49</f>
        <v>0</v>
      </c>
      <c r="I88" s="361">
        <f>-I49</f>
        <v>0</v>
      </c>
      <c r="J88" s="71">
        <f t="shared" si="25"/>
        <v>0</v>
      </c>
      <c r="K88" s="71">
        <f t="shared" si="23"/>
        <v>0</v>
      </c>
      <c r="L88" s="1019"/>
      <c r="M88" s="1020"/>
      <c r="N88" s="271">
        <f t="shared" si="24"/>
        <v>0</v>
      </c>
    </row>
    <row r="89" spans="1:17" ht="13.15" customHeight="1">
      <c r="A89" s="14" t="str">
        <f>IF(PSUYr2!A89&lt;&gt;"",PSUYr2!A89,"")</f>
        <v/>
      </c>
      <c r="C89" s="9" t="s">
        <v>209</v>
      </c>
      <c r="D89" s="63">
        <f>Sponsor!F89</f>
        <v>0</v>
      </c>
      <c r="E89" s="376" t="s">
        <v>9</v>
      </c>
      <c r="F89" s="377" t="s">
        <v>9</v>
      </c>
      <c r="G89" s="377" t="s">
        <v>9</v>
      </c>
      <c r="H89" s="377" t="s">
        <v>9</v>
      </c>
      <c r="I89" s="377" t="s">
        <v>9</v>
      </c>
      <c r="J89" s="71">
        <f t="shared" si="25"/>
        <v>0</v>
      </c>
      <c r="K89" s="71">
        <f t="shared" si="23"/>
        <v>0</v>
      </c>
      <c r="L89" s="1019"/>
      <c r="M89" s="1020"/>
      <c r="N89" s="285">
        <f>K89</f>
        <v>0</v>
      </c>
    </row>
    <row r="90" spans="1:17" ht="13.15" customHeight="1">
      <c r="A90" s="14" t="str">
        <f>IF(PSUYr2!A90&lt;&gt;"",PSUYr2!A90,"")</f>
        <v/>
      </c>
      <c r="B90" s="770" t="s">
        <v>291</v>
      </c>
      <c r="C90" s="737"/>
      <c r="D90" s="364">
        <f>Sponsor!F90</f>
        <v>0</v>
      </c>
      <c r="E90" s="544">
        <f>-(E24+E25+E36+E51+E44+E45+E46+E47+E48)</f>
        <v>0</v>
      </c>
      <c r="F90" s="447">
        <f>-(F24+F25+F36+F51+F44+F45+F46+F47+F48)</f>
        <v>0</v>
      </c>
      <c r="G90" s="447">
        <f>-(G24+G25+G36+G51+G44+G45+G46+G47+G48)</f>
        <v>0</v>
      </c>
      <c r="H90" s="447">
        <f>-(H24+H25+H36+H51+H44+H45+H46+H47+H48)</f>
        <v>0</v>
      </c>
      <c r="I90" s="447">
        <f>-(I24+I25+I36+I51+I44+I45+I46+I47+I48)</f>
        <v>0</v>
      </c>
      <c r="J90" s="363">
        <f t="shared" si="25"/>
        <v>0</v>
      </c>
      <c r="K90" s="71">
        <f t="shared" si="23"/>
        <v>0</v>
      </c>
      <c r="L90" s="1019"/>
      <c r="M90" s="1020"/>
      <c r="N90" s="285">
        <f t="shared" si="24"/>
        <v>0</v>
      </c>
    </row>
    <row r="91" spans="1:17" s="3" customFormat="1" ht="13.15" customHeight="1" thickBot="1">
      <c r="A91" s="141" t="str">
        <f>IF(PSUYr2!A91&lt;&gt;"",PSUYr2!A91,"")</f>
        <v/>
      </c>
      <c r="B91" s="763" t="s">
        <v>329</v>
      </c>
      <c r="C91" s="781"/>
      <c r="D91" s="264">
        <f>Sponsor!F91</f>
        <v>0</v>
      </c>
      <c r="E91" s="542">
        <f>SUM(E85:E90)</f>
        <v>0</v>
      </c>
      <c r="F91" s="542">
        <f>SUM(F85:F90)</f>
        <v>0</v>
      </c>
      <c r="G91" s="542">
        <f>SUM(G85:G90)</f>
        <v>0</v>
      </c>
      <c r="H91" s="542">
        <f>SUM(H85:H90)</f>
        <v>0</v>
      </c>
      <c r="I91" s="542">
        <f>SUM(I85:I90)</f>
        <v>0</v>
      </c>
      <c r="J91" s="288">
        <f t="shared" si="25"/>
        <v>0</v>
      </c>
      <c r="K91" s="288">
        <f>IF($D$84="TDC",K53,SUM(K85:K90))</f>
        <v>0</v>
      </c>
      <c r="L91" s="780"/>
      <c r="M91" s="1021"/>
      <c r="N91" s="273">
        <f t="shared" si="24"/>
        <v>0</v>
      </c>
      <c r="O91"/>
      <c r="P91"/>
    </row>
    <row r="92" spans="1:17" ht="13.15" customHeight="1">
      <c r="A92" s="214" t="str">
        <f>IF(PSUYr2!A92&lt;&gt;"",PSUYr2!A92,"")</f>
        <v/>
      </c>
      <c r="B92" s="306" t="str">
        <f>IF(PSUYr1!B92="","",PSUYr1!B92)</f>
        <v>ADDITIONAL SENIOR PERSONNEL - names and account codes must be entered in Sponsor tab</v>
      </c>
      <c r="C92" s="274"/>
      <c r="D92" s="274"/>
      <c r="E92" s="274"/>
      <c r="F92" s="274"/>
      <c r="G92" s="274"/>
      <c r="H92" s="274"/>
      <c r="I92" s="274"/>
      <c r="J92" s="274"/>
      <c r="K92" s="274"/>
      <c r="L92" s="274"/>
      <c r="M92" s="274"/>
      <c r="N92" s="275"/>
      <c r="O92" s="27"/>
      <c r="P92" s="27"/>
    </row>
    <row r="93" spans="1:17" ht="13.15" customHeight="1">
      <c r="A93" s="406" t="str">
        <f>IF(PSUYr2!A93&lt;&gt;"",PSUYr2!A93,"")</f>
        <v/>
      </c>
      <c r="B93" s="309" t="str">
        <f>PSUYr1!B93</f>
        <v/>
      </c>
      <c r="C93" s="46" t="str">
        <f>IF(PSUYr1!C93="","",PSUYr1!C93)</f>
        <v/>
      </c>
      <c r="D93" s="354">
        <f>Sponsor!F93</f>
        <v>0</v>
      </c>
      <c r="E93" s="51"/>
      <c r="F93" s="51"/>
      <c r="G93" s="51"/>
      <c r="H93" s="51"/>
      <c r="I93" s="51"/>
      <c r="J93" s="52">
        <f t="shared" ref="J93:J108" si="26">SUM(E93:I93)</f>
        <v>0</v>
      </c>
      <c r="K93" s="53">
        <f t="shared" ref="K93:K108" si="27">D93+J93</f>
        <v>0</v>
      </c>
      <c r="L93" s="51"/>
      <c r="M93" s="51"/>
      <c r="N93" s="270">
        <f t="shared" ref="N93:N108" si="28">SUM(K93:M93)</f>
        <v>0</v>
      </c>
      <c r="O93" s="21"/>
      <c r="P93" s="21"/>
    </row>
    <row r="94" spans="1:17" ht="13.15" customHeight="1">
      <c r="A94" s="406" t="str">
        <f>IF(PSUYr2!A94&lt;&gt;"",PSUYr2!A94,"")</f>
        <v/>
      </c>
      <c r="B94" s="309" t="str">
        <f>PSUYr1!B94</f>
        <v/>
      </c>
      <c r="C94" s="46" t="str">
        <f>IF(PSUYr1!C94="","",PSUYr1!C94)</f>
        <v/>
      </c>
      <c r="D94" s="355">
        <f>Sponsor!F94</f>
        <v>0</v>
      </c>
      <c r="E94" s="57"/>
      <c r="F94" s="57"/>
      <c r="G94" s="57"/>
      <c r="H94" s="57"/>
      <c r="I94" s="57"/>
      <c r="J94" s="58">
        <f t="shared" si="26"/>
        <v>0</v>
      </c>
      <c r="K94" s="59">
        <f t="shared" si="27"/>
        <v>0</v>
      </c>
      <c r="L94" s="57"/>
      <c r="M94" s="57"/>
      <c r="N94" s="271">
        <f t="shared" si="28"/>
        <v>0</v>
      </c>
      <c r="O94" s="21"/>
      <c r="P94" s="21"/>
    </row>
    <row r="95" spans="1:17" ht="13.15" customHeight="1">
      <c r="A95" s="406" t="str">
        <f>IF(PSUYr2!A95&lt;&gt;"",PSUYr2!A95,"")</f>
        <v/>
      </c>
      <c r="B95" s="309" t="str">
        <f>PSUYr1!B95</f>
        <v/>
      </c>
      <c r="C95" s="46" t="str">
        <f>IF(PSUYr1!C95="","",PSUYr1!C95)</f>
        <v/>
      </c>
      <c r="D95" s="355">
        <f>Sponsor!F95</f>
        <v>0</v>
      </c>
      <c r="E95" s="57"/>
      <c r="F95" s="57"/>
      <c r="G95" s="57"/>
      <c r="H95" s="57"/>
      <c r="I95" s="57"/>
      <c r="J95" s="58">
        <f t="shared" si="26"/>
        <v>0</v>
      </c>
      <c r="K95" s="59">
        <f t="shared" si="27"/>
        <v>0</v>
      </c>
      <c r="L95" s="57"/>
      <c r="M95" s="57"/>
      <c r="N95" s="271">
        <f t="shared" si="28"/>
        <v>0</v>
      </c>
      <c r="O95" s="21"/>
      <c r="P95" s="21"/>
    </row>
    <row r="96" spans="1:17" ht="13.15" customHeight="1">
      <c r="A96" s="406" t="str">
        <f>IF(PSUYr2!A96&lt;&gt;"",PSUYr2!A96,"")</f>
        <v/>
      </c>
      <c r="B96" s="309" t="str">
        <f>PSUYr1!B96</f>
        <v/>
      </c>
      <c r="C96" s="46" t="str">
        <f>IF(PSUYr1!C96="","",PSUYr1!C96)</f>
        <v/>
      </c>
      <c r="D96" s="355">
        <f>Sponsor!F96</f>
        <v>0</v>
      </c>
      <c r="E96" s="57"/>
      <c r="F96" s="57"/>
      <c r="G96" s="57"/>
      <c r="H96" s="57"/>
      <c r="I96" s="57"/>
      <c r="J96" s="58">
        <f t="shared" si="26"/>
        <v>0</v>
      </c>
      <c r="K96" s="59">
        <f t="shared" si="27"/>
        <v>0</v>
      </c>
      <c r="L96" s="57"/>
      <c r="M96" s="57"/>
      <c r="N96" s="271">
        <f t="shared" si="28"/>
        <v>0</v>
      </c>
      <c r="O96" s="21"/>
      <c r="P96" s="21"/>
    </row>
    <row r="97" spans="1:18" ht="13.15" customHeight="1">
      <c r="A97" s="406" t="str">
        <f>IF(PSUYr2!A97&lt;&gt;"",PSUYr2!A97,"")</f>
        <v/>
      </c>
      <c r="B97" s="309" t="str">
        <f>PSUYr1!B97</f>
        <v/>
      </c>
      <c r="C97" s="46" t="str">
        <f>IF(PSUYr1!C97="","",PSUYr1!C97)</f>
        <v/>
      </c>
      <c r="D97" s="355">
        <f>Sponsor!F97</f>
        <v>0</v>
      </c>
      <c r="E97" s="57"/>
      <c r="F97" s="57"/>
      <c r="G97" s="57"/>
      <c r="H97" s="57"/>
      <c r="I97" s="57"/>
      <c r="J97" s="58">
        <f t="shared" si="26"/>
        <v>0</v>
      </c>
      <c r="K97" s="59">
        <f t="shared" si="27"/>
        <v>0</v>
      </c>
      <c r="L97" s="57"/>
      <c r="M97" s="57"/>
      <c r="N97" s="271">
        <f t="shared" si="28"/>
        <v>0</v>
      </c>
      <c r="O97" s="21"/>
      <c r="P97" s="21"/>
    </row>
    <row r="98" spans="1:18" ht="13.15" customHeight="1">
      <c r="A98" s="406" t="str">
        <f>IF(PSUYr2!A98&lt;&gt;"",PSUYr2!A98,"")</f>
        <v/>
      </c>
      <c r="B98" s="309" t="str">
        <f>PSUYr1!B98</f>
        <v/>
      </c>
      <c r="C98" s="46" t="str">
        <f>IF(PSUYr1!C98="","",PSUYr1!C98)</f>
        <v/>
      </c>
      <c r="D98" s="355">
        <f>Sponsor!F98</f>
        <v>0</v>
      </c>
      <c r="E98" s="57"/>
      <c r="F98" s="57"/>
      <c r="G98" s="57"/>
      <c r="H98" s="57"/>
      <c r="I98" s="57"/>
      <c r="J98" s="58">
        <f t="shared" si="26"/>
        <v>0</v>
      </c>
      <c r="K98" s="59">
        <f t="shared" si="27"/>
        <v>0</v>
      </c>
      <c r="L98" s="57"/>
      <c r="M98" s="57"/>
      <c r="N98" s="271">
        <f t="shared" si="28"/>
        <v>0</v>
      </c>
      <c r="O98" s="21"/>
      <c r="P98" s="21"/>
    </row>
    <row r="99" spans="1:18" ht="13.15" customHeight="1">
      <c r="A99" s="406" t="str">
        <f>IF(PSUYr2!A99&lt;&gt;"",PSUYr2!A99,"")</f>
        <v/>
      </c>
      <c r="B99" s="309" t="str">
        <f>PSUYr1!B99</f>
        <v/>
      </c>
      <c r="C99" s="46" t="str">
        <f>IF(PSUYr1!C99="","",PSUYr1!C99)</f>
        <v/>
      </c>
      <c r="D99" s="355">
        <f>Sponsor!F99</f>
        <v>0</v>
      </c>
      <c r="E99" s="57"/>
      <c r="F99" s="57"/>
      <c r="G99" s="57"/>
      <c r="H99" s="57"/>
      <c r="I99" s="57"/>
      <c r="J99" s="58">
        <f t="shared" si="26"/>
        <v>0</v>
      </c>
      <c r="K99" s="59">
        <f t="shared" si="27"/>
        <v>0</v>
      </c>
      <c r="L99" s="57"/>
      <c r="M99" s="57"/>
      <c r="N99" s="271">
        <f t="shared" si="28"/>
        <v>0</v>
      </c>
      <c r="O99" s="21"/>
      <c r="P99" s="21"/>
    </row>
    <row r="100" spans="1:18" ht="13.15" customHeight="1">
      <c r="A100" s="406" t="str">
        <f>IF(PSUYr2!A100&lt;&gt;"",PSUYr2!A100,"")</f>
        <v/>
      </c>
      <c r="B100" s="309" t="str">
        <f>PSUYr1!B100</f>
        <v/>
      </c>
      <c r="C100" s="46" t="str">
        <f>IF(PSUYr1!C100="","",PSUYr1!C100)</f>
        <v/>
      </c>
      <c r="D100" s="355">
        <f>Sponsor!F100</f>
        <v>0</v>
      </c>
      <c r="E100" s="57"/>
      <c r="F100" s="57"/>
      <c r="G100" s="57"/>
      <c r="H100" s="57"/>
      <c r="I100" s="57"/>
      <c r="J100" s="58">
        <f t="shared" si="26"/>
        <v>0</v>
      </c>
      <c r="K100" s="59">
        <f t="shared" si="27"/>
        <v>0</v>
      </c>
      <c r="L100" s="57"/>
      <c r="M100" s="57"/>
      <c r="N100" s="271">
        <f t="shared" si="28"/>
        <v>0</v>
      </c>
      <c r="O100" s="21"/>
      <c r="P100" s="21"/>
    </row>
    <row r="101" spans="1:18" ht="13.15" customHeight="1">
      <c r="A101" s="406" t="str">
        <f>IF(PSUYr2!A101&lt;&gt;"",PSUYr2!A101,"")</f>
        <v/>
      </c>
      <c r="B101" s="309" t="str">
        <f>PSUYr1!B101</f>
        <v/>
      </c>
      <c r="C101" s="46" t="str">
        <f>IF(PSUYr1!C101="","",PSUYr1!C101)</f>
        <v/>
      </c>
      <c r="D101" s="355">
        <f>Sponsor!F101</f>
        <v>0</v>
      </c>
      <c r="E101" s="57"/>
      <c r="F101" s="57"/>
      <c r="G101" s="57"/>
      <c r="H101" s="57"/>
      <c r="I101" s="57"/>
      <c r="J101" s="58">
        <f t="shared" si="26"/>
        <v>0</v>
      </c>
      <c r="K101" s="59">
        <f t="shared" si="27"/>
        <v>0</v>
      </c>
      <c r="L101" s="57"/>
      <c r="M101" s="57"/>
      <c r="N101" s="271">
        <f t="shared" si="28"/>
        <v>0</v>
      </c>
      <c r="O101" s="21"/>
      <c r="P101" s="21"/>
    </row>
    <row r="102" spans="1:18" ht="13.15" customHeight="1">
      <c r="A102" s="406" t="str">
        <f>IF(PSUYr2!A102&lt;&gt;"",PSUYr2!A102,"")</f>
        <v/>
      </c>
      <c r="B102" s="309" t="str">
        <f>PSUYr1!B102</f>
        <v/>
      </c>
      <c r="C102" s="46" t="str">
        <f>IF(PSUYr1!C102="","",PSUYr1!C102)</f>
        <v/>
      </c>
      <c r="D102" s="355">
        <f>Sponsor!F102</f>
        <v>0</v>
      </c>
      <c r="E102" s="57"/>
      <c r="F102" s="57"/>
      <c r="G102" s="57"/>
      <c r="H102" s="57"/>
      <c r="I102" s="57"/>
      <c r="J102" s="58">
        <f t="shared" si="26"/>
        <v>0</v>
      </c>
      <c r="K102" s="59">
        <f t="shared" si="27"/>
        <v>0</v>
      </c>
      <c r="L102" s="57"/>
      <c r="M102" s="57"/>
      <c r="N102" s="271">
        <f t="shared" si="28"/>
        <v>0</v>
      </c>
      <c r="O102" s="21"/>
      <c r="P102" s="21"/>
    </row>
    <row r="103" spans="1:18" ht="13.15" customHeight="1">
      <c r="A103" s="406" t="str">
        <f>IF(PSUYr2!A103&lt;&gt;"",PSUYr2!A103,"")</f>
        <v/>
      </c>
      <c r="B103" s="309" t="str">
        <f>PSUYr1!B103</f>
        <v/>
      </c>
      <c r="C103" s="46" t="str">
        <f>IF(PSUYr1!C103="","",PSUYr1!C103)</f>
        <v/>
      </c>
      <c r="D103" s="355">
        <f>Sponsor!F103</f>
        <v>0</v>
      </c>
      <c r="E103" s="57"/>
      <c r="F103" s="57"/>
      <c r="G103" s="57"/>
      <c r="H103" s="57"/>
      <c r="I103" s="57"/>
      <c r="J103" s="58">
        <f t="shared" si="26"/>
        <v>0</v>
      </c>
      <c r="K103" s="59">
        <f t="shared" si="27"/>
        <v>0</v>
      </c>
      <c r="L103" s="57"/>
      <c r="M103" s="57"/>
      <c r="N103" s="271">
        <f t="shared" si="28"/>
        <v>0</v>
      </c>
      <c r="O103" s="21"/>
      <c r="P103" s="21"/>
    </row>
    <row r="104" spans="1:18" ht="13.15" customHeight="1">
      <c r="A104" s="406" t="str">
        <f>IF(PSUYr2!A104&lt;&gt;"",PSUYr2!A104,"")</f>
        <v/>
      </c>
      <c r="B104" s="309" t="str">
        <f>PSUYr1!B104</f>
        <v/>
      </c>
      <c r="C104" s="46" t="str">
        <f>IF(PSUYr1!C104="","",PSUYr1!C104)</f>
        <v/>
      </c>
      <c r="D104" s="355">
        <f>Sponsor!F104</f>
        <v>0</v>
      </c>
      <c r="E104" s="57"/>
      <c r="F104" s="57"/>
      <c r="G104" s="57"/>
      <c r="H104" s="57"/>
      <c r="I104" s="57"/>
      <c r="J104" s="58">
        <f t="shared" si="26"/>
        <v>0</v>
      </c>
      <c r="K104" s="59">
        <f t="shared" si="27"/>
        <v>0</v>
      </c>
      <c r="L104" s="57"/>
      <c r="M104" s="57"/>
      <c r="N104" s="271">
        <f t="shared" si="28"/>
        <v>0</v>
      </c>
      <c r="O104" s="21"/>
      <c r="P104" s="21"/>
    </row>
    <row r="105" spans="1:18" ht="13.15" customHeight="1">
      <c r="A105" s="406" t="str">
        <f>IF(PSUYr2!A105&lt;&gt;"",PSUYr2!A105,"")</f>
        <v/>
      </c>
      <c r="B105" s="309" t="str">
        <f>PSUYr1!B105</f>
        <v/>
      </c>
      <c r="C105" s="46" t="str">
        <f>IF(PSUYr1!C105="","",PSUYr1!C105)</f>
        <v/>
      </c>
      <c r="D105" s="355">
        <f>Sponsor!F105</f>
        <v>0</v>
      </c>
      <c r="E105" s="57"/>
      <c r="F105" s="57"/>
      <c r="G105" s="57"/>
      <c r="H105" s="57"/>
      <c r="I105" s="57"/>
      <c r="J105" s="58">
        <f t="shared" si="26"/>
        <v>0</v>
      </c>
      <c r="K105" s="59">
        <f t="shared" si="27"/>
        <v>0</v>
      </c>
      <c r="L105" s="57"/>
      <c r="M105" s="57"/>
      <c r="N105" s="271">
        <f t="shared" si="28"/>
        <v>0</v>
      </c>
      <c r="O105" s="21"/>
      <c r="P105" s="21"/>
    </row>
    <row r="106" spans="1:18" ht="13.15" customHeight="1">
      <c r="A106" s="406" t="str">
        <f>IF(PSUYr2!A106&lt;&gt;"",PSUYr2!A106,"")</f>
        <v/>
      </c>
      <c r="B106" s="309" t="str">
        <f>PSUYr1!B106</f>
        <v/>
      </c>
      <c r="C106" s="46" t="str">
        <f>IF(PSUYr1!C106="","",PSUYr1!C106)</f>
        <v/>
      </c>
      <c r="D106" s="355">
        <f>Sponsor!F106</f>
        <v>0</v>
      </c>
      <c r="E106" s="57"/>
      <c r="F106" s="57"/>
      <c r="G106" s="57"/>
      <c r="H106" s="57"/>
      <c r="I106" s="57"/>
      <c r="J106" s="58">
        <f t="shared" si="26"/>
        <v>0</v>
      </c>
      <c r="K106" s="59">
        <f t="shared" si="27"/>
        <v>0</v>
      </c>
      <c r="L106" s="57"/>
      <c r="M106" s="57"/>
      <c r="N106" s="271">
        <f t="shared" si="28"/>
        <v>0</v>
      </c>
      <c r="O106" s="21"/>
      <c r="P106" s="21"/>
    </row>
    <row r="107" spans="1:18" ht="13.15" customHeight="1">
      <c r="A107" s="406" t="str">
        <f>IF(PSUYr2!A107&lt;&gt;"",PSUYr2!A107,"")</f>
        <v/>
      </c>
      <c r="B107" s="309" t="str">
        <f>PSUYr1!B107</f>
        <v/>
      </c>
      <c r="C107" s="46" t="str">
        <f>IF(PSUYr1!C107="","",PSUYr1!C107)</f>
        <v/>
      </c>
      <c r="D107" s="355">
        <f>Sponsor!F107</f>
        <v>0</v>
      </c>
      <c r="E107" s="57"/>
      <c r="F107" s="57"/>
      <c r="G107" s="57"/>
      <c r="H107" s="57"/>
      <c r="I107" s="57"/>
      <c r="J107" s="58">
        <f t="shared" si="26"/>
        <v>0</v>
      </c>
      <c r="K107" s="59">
        <f t="shared" si="27"/>
        <v>0</v>
      </c>
      <c r="L107" s="57"/>
      <c r="M107" s="57"/>
      <c r="N107" s="271">
        <f t="shared" si="28"/>
        <v>0</v>
      </c>
      <c r="O107" s="21"/>
      <c r="P107" s="21"/>
    </row>
    <row r="108" spans="1:18" ht="13.15" customHeight="1">
      <c r="A108" s="406" t="str">
        <f>IF(PSUYr2!A108&lt;&gt;"",PSUYr2!A108,"")</f>
        <v/>
      </c>
      <c r="B108" s="309" t="str">
        <f>PSUYr1!B108</f>
        <v/>
      </c>
      <c r="C108" s="46" t="str">
        <f>IF(PSUYr1!C108="","",PSUYr1!C108)</f>
        <v/>
      </c>
      <c r="D108" s="355">
        <f>Sponsor!F108</f>
        <v>0</v>
      </c>
      <c r="E108" s="57"/>
      <c r="F108" s="57"/>
      <c r="G108" s="57"/>
      <c r="H108" s="57"/>
      <c r="I108" s="57"/>
      <c r="J108" s="58">
        <f t="shared" si="26"/>
        <v>0</v>
      </c>
      <c r="K108" s="59">
        <f t="shared" si="27"/>
        <v>0</v>
      </c>
      <c r="L108" s="57"/>
      <c r="M108" s="57"/>
      <c r="N108" s="287">
        <f t="shared" si="28"/>
        <v>0</v>
      </c>
      <c r="O108" s="21"/>
      <c r="P108" s="21"/>
    </row>
    <row r="109" spans="1:18" ht="13.15" customHeight="1" thickBot="1">
      <c r="A109" s="214" t="str">
        <f>IF(PSUYr2!A109&lt;&gt;"",PSUYr2!A109,"")</f>
        <v/>
      </c>
      <c r="B109" s="1159" t="s">
        <v>60</v>
      </c>
      <c r="C109" s="1160"/>
      <c r="D109" s="264">
        <f>Sponsor!F109</f>
        <v>0</v>
      </c>
      <c r="E109" s="286">
        <f t="shared" ref="E109:N109" si="29">SUM(E93:E108)</f>
        <v>0</v>
      </c>
      <c r="F109" s="286">
        <f t="shared" si="29"/>
        <v>0</v>
      </c>
      <c r="G109" s="286">
        <f t="shared" si="29"/>
        <v>0</v>
      </c>
      <c r="H109" s="286">
        <f t="shared" si="29"/>
        <v>0</v>
      </c>
      <c r="I109" s="286">
        <f t="shared" si="29"/>
        <v>0</v>
      </c>
      <c r="J109" s="288">
        <f t="shared" si="29"/>
        <v>0</v>
      </c>
      <c r="K109" s="288">
        <f t="shared" si="29"/>
        <v>0</v>
      </c>
      <c r="L109" s="286">
        <f t="shared" si="29"/>
        <v>0</v>
      </c>
      <c r="M109" s="286">
        <f t="shared" si="29"/>
        <v>0</v>
      </c>
      <c r="N109" s="273">
        <f t="shared" si="29"/>
        <v>0</v>
      </c>
      <c r="O109" s="31"/>
      <c r="P109" s="31"/>
    </row>
    <row r="110" spans="1:18" ht="13.15" customHeight="1">
      <c r="A110" s="14" t="str">
        <f>IF(PSUYr2!A110&lt;&gt;"",PSUYr2!A110,"")</f>
        <v/>
      </c>
      <c r="B110" s="276" t="str">
        <f>IF(PSUYr1!B110="","",PSUYr1!B110)</f>
        <v>ADDITIONAL CAPITAL EQUIPMENT OR CONSTRUCTION - descriptions and account codes must be entered in Sponsor tab</v>
      </c>
      <c r="C110" s="274"/>
      <c r="D110" s="274"/>
      <c r="E110" s="274"/>
      <c r="F110" s="274"/>
      <c r="G110" s="274"/>
      <c r="H110" s="274"/>
      <c r="I110" s="274"/>
      <c r="J110" s="274"/>
      <c r="K110" s="274"/>
      <c r="L110" s="274"/>
      <c r="M110" s="274"/>
      <c r="N110" s="275"/>
      <c r="O110" s="408"/>
      <c r="P110" s="409"/>
      <c r="Q110" s="409"/>
      <c r="R110" s="409"/>
    </row>
    <row r="111" spans="1:18" ht="13.15" customHeight="1">
      <c r="A111" s="406" t="str">
        <f>IF(PSUYr2!A111&lt;&gt;"",PSUYr2!A111,"")</f>
        <v/>
      </c>
      <c r="B111" s="309" t="str">
        <f>PSUYr1!B111</f>
        <v/>
      </c>
      <c r="C111" s="46" t="str">
        <f>IF(PSUYr1!C111="","",PSUYr1!C111)</f>
        <v/>
      </c>
      <c r="D111" s="357">
        <f>Sponsor!F111</f>
        <v>0</v>
      </c>
      <c r="E111" s="67"/>
      <c r="F111" s="67"/>
      <c r="G111" s="67"/>
      <c r="H111" s="67"/>
      <c r="I111" s="67"/>
      <c r="J111" s="63">
        <f t="shared" ref="J111:J116" si="30">SUM(E111:I111)</f>
        <v>0</v>
      </c>
      <c r="K111" s="59">
        <f t="shared" ref="K111:K116" si="31">D111+J111</f>
        <v>0</v>
      </c>
      <c r="L111" s="89"/>
      <c r="M111" s="90"/>
      <c r="N111" s="289">
        <f t="shared" ref="N111:N116" si="32">SUM(K111:M111)</f>
        <v>0</v>
      </c>
      <c r="O111" s="1032"/>
      <c r="P111" s="1033"/>
      <c r="Q111" s="1033"/>
      <c r="R111" s="1033"/>
    </row>
    <row r="112" spans="1:18" ht="13.15" customHeight="1">
      <c r="A112" s="406" t="str">
        <f>IF(PSUYr2!A112&lt;&gt;"",PSUYr2!A112,"")</f>
        <v/>
      </c>
      <c r="B112" s="309" t="str">
        <f>PSUYr1!B112</f>
        <v/>
      </c>
      <c r="C112" s="46" t="str">
        <f>IF(PSUYr1!C112="","",PSUYr1!C112)</f>
        <v/>
      </c>
      <c r="D112" s="357">
        <f>Sponsor!F112</f>
        <v>0</v>
      </c>
      <c r="E112" s="67"/>
      <c r="F112" s="67"/>
      <c r="G112" s="67"/>
      <c r="H112" s="67"/>
      <c r="I112" s="67"/>
      <c r="J112" s="63">
        <f t="shared" si="30"/>
        <v>0</v>
      </c>
      <c r="K112" s="59">
        <f t="shared" si="31"/>
        <v>0</v>
      </c>
      <c r="L112" s="70"/>
      <c r="M112" s="67"/>
      <c r="N112" s="285">
        <f t="shared" si="32"/>
        <v>0</v>
      </c>
      <c r="O112" s="326"/>
      <c r="P112" s="1034"/>
      <c r="Q112" s="1034"/>
      <c r="R112" s="1034"/>
    </row>
    <row r="113" spans="1:18" ht="13.15" customHeight="1">
      <c r="A113" s="406" t="str">
        <f>IF(PSUYr2!A113&lt;&gt;"",PSUYr2!A113,"")</f>
        <v/>
      </c>
      <c r="B113" s="309" t="str">
        <f>PSUYr1!B113</f>
        <v/>
      </c>
      <c r="C113" s="46" t="str">
        <f>IF(PSUYr1!C113="","",PSUYr1!C113)</f>
        <v/>
      </c>
      <c r="D113" s="357">
        <f>Sponsor!F113</f>
        <v>0</v>
      </c>
      <c r="E113" s="67"/>
      <c r="F113" s="67"/>
      <c r="G113" s="67"/>
      <c r="H113" s="67"/>
      <c r="I113" s="67"/>
      <c r="J113" s="63">
        <f t="shared" si="30"/>
        <v>0</v>
      </c>
      <c r="K113" s="59">
        <f t="shared" si="31"/>
        <v>0</v>
      </c>
      <c r="L113" s="70"/>
      <c r="M113" s="67"/>
      <c r="N113" s="285">
        <f t="shared" si="32"/>
        <v>0</v>
      </c>
      <c r="O113" s="502"/>
      <c r="P113" s="1034"/>
      <c r="Q113" s="1034"/>
      <c r="R113" s="1034"/>
    </row>
    <row r="114" spans="1:18" ht="13.15" customHeight="1">
      <c r="A114" s="406" t="str">
        <f>IF(PSUYr2!A114&lt;&gt;"",PSUYr2!A114,"")</f>
        <v/>
      </c>
      <c r="B114" s="309" t="str">
        <f>PSUYr1!B114</f>
        <v/>
      </c>
      <c r="C114" s="46" t="str">
        <f>IF(PSUYr1!C114="","",PSUYr1!C114)</f>
        <v/>
      </c>
      <c r="D114" s="357">
        <f>Sponsor!F114</f>
        <v>0</v>
      </c>
      <c r="E114" s="67"/>
      <c r="F114" s="67"/>
      <c r="G114" s="67"/>
      <c r="H114" s="67"/>
      <c r="I114" s="67"/>
      <c r="J114" s="63">
        <f t="shared" si="30"/>
        <v>0</v>
      </c>
      <c r="K114" s="59">
        <f t="shared" si="31"/>
        <v>0</v>
      </c>
      <c r="L114" s="70"/>
      <c r="M114" s="67"/>
      <c r="N114" s="285">
        <f t="shared" si="32"/>
        <v>0</v>
      </c>
      <c r="O114" s="326"/>
      <c r="P114" s="992"/>
      <c r="Q114" s="913"/>
      <c r="R114" s="913"/>
    </row>
    <row r="115" spans="1:18" ht="13.15" customHeight="1">
      <c r="A115" s="406" t="str">
        <f>IF(PSUYr2!A115&lt;&gt;"",PSUYr2!A115,"")</f>
        <v/>
      </c>
      <c r="B115" s="309" t="str">
        <f>PSUYr1!B115</f>
        <v/>
      </c>
      <c r="C115" s="46" t="str">
        <f>IF(PSUYr1!C115="","",PSUYr1!C115)</f>
        <v/>
      </c>
      <c r="D115" s="357">
        <f>Sponsor!F115</f>
        <v>0</v>
      </c>
      <c r="E115" s="67"/>
      <c r="F115" s="67"/>
      <c r="G115" s="67"/>
      <c r="H115" s="67"/>
      <c r="I115" s="67"/>
      <c r="J115" s="63">
        <f t="shared" si="30"/>
        <v>0</v>
      </c>
      <c r="K115" s="59">
        <f t="shared" si="31"/>
        <v>0</v>
      </c>
      <c r="L115" s="70"/>
      <c r="M115" s="67"/>
      <c r="N115" s="285">
        <f t="shared" si="32"/>
        <v>0</v>
      </c>
      <c r="O115" s="326"/>
      <c r="P115" s="992"/>
      <c r="Q115" s="913"/>
      <c r="R115" s="913"/>
    </row>
    <row r="116" spans="1:18" ht="13.15" customHeight="1" thickBot="1">
      <c r="A116" s="14" t="str">
        <f>IF(PSUYr2!A116&lt;&gt;"",PSUYr2!A116,"")</f>
        <v/>
      </c>
      <c r="B116" s="1140" t="s">
        <v>204</v>
      </c>
      <c r="C116" s="734"/>
      <c r="D116" s="264">
        <f>Sponsor!F116</f>
        <v>0</v>
      </c>
      <c r="E116" s="286">
        <f>SUM(E111:E115)</f>
        <v>0</v>
      </c>
      <c r="F116" s="286">
        <f>SUM(F111:F115)</f>
        <v>0</v>
      </c>
      <c r="G116" s="286">
        <f>SUM(G111:G115)</f>
        <v>0</v>
      </c>
      <c r="H116" s="286">
        <f>SUM(H111:H115)</f>
        <v>0</v>
      </c>
      <c r="I116" s="286">
        <f>SUM(I111:I115)</f>
        <v>0</v>
      </c>
      <c r="J116" s="286">
        <f t="shared" si="30"/>
        <v>0</v>
      </c>
      <c r="K116" s="264">
        <f t="shared" si="31"/>
        <v>0</v>
      </c>
      <c r="L116" s="286">
        <f>SUM(L111:L115)</f>
        <v>0</v>
      </c>
      <c r="M116" s="286">
        <f>SUM(M111:M115)</f>
        <v>0</v>
      </c>
      <c r="N116" s="273">
        <f t="shared" si="32"/>
        <v>0</v>
      </c>
      <c r="O116" s="21"/>
      <c r="P116" s="21"/>
    </row>
    <row r="117" spans="1:18" ht="13.15" customHeight="1">
      <c r="A117" s="14" t="str">
        <f>IF(PSUYr2!A117&lt;&gt;"",PSUYr2!A117,"")</f>
        <v/>
      </c>
      <c r="B117" s="1138" t="str">
        <f>IF(PSUYr1!B117="","",PSUYr1!B117)</f>
        <v>OTHER DIRECT COSTS - descriptions and account codes must be entered in Sponsor tab</v>
      </c>
      <c r="C117" s="1090" t="str">
        <f>IF(PSUYr1!C117="","",PSUYr1!C117)</f>
        <v/>
      </c>
      <c r="D117" s="1090" t="str">
        <f>IF(PSUYr1!D117="","",PSUYr1!D117)</f>
        <v/>
      </c>
      <c r="E117" s="1090" t="str">
        <f>IF(PSUYr1!E117="","",PSUYr1!E117)</f>
        <v/>
      </c>
      <c r="F117" s="1090" t="str">
        <f>IF(PSUYr1!F117="","",PSUYr1!F117)</f>
        <v/>
      </c>
      <c r="G117" s="1090" t="str">
        <f>IF(PSUYr1!G117="","",PSUYr1!G117)</f>
        <v/>
      </c>
      <c r="H117" s="1090" t="str">
        <f>IF(PSUYr1!H117="","",PSUYr1!H117)</f>
        <v/>
      </c>
      <c r="I117" s="1090" t="str">
        <f>IF(PSUYr1!I117="","",PSUYr1!I117)</f>
        <v/>
      </c>
      <c r="J117" s="1091" t="str">
        <f>IF(PSUYr1!J117="","",PSUYr1!J117)</f>
        <v/>
      </c>
      <c r="K117" s="1091" t="str">
        <f>IF(PSUYr1!K117="","",PSUYr1!K117)</f>
        <v/>
      </c>
      <c r="L117" s="1091" t="str">
        <f>IF(PSUYr1!L117="","",PSUYr1!L117)</f>
        <v/>
      </c>
      <c r="M117" s="1091" t="str">
        <f>IF(PSUYr1!M117="","",PSUYr1!M117)</f>
        <v/>
      </c>
      <c r="N117" s="1092" t="str">
        <f>IF(PSUYr1!N117="","",PSUYr1!N117)</f>
        <v/>
      </c>
      <c r="O117" s="21"/>
      <c r="P117" s="21"/>
    </row>
    <row r="118" spans="1:18" ht="13.15" customHeight="1">
      <c r="A118" s="406">
        <f>IF(PSUYr2!A118&lt;&gt;"",PSUYr2!A118,"")</f>
        <v>717200</v>
      </c>
      <c r="B118" s="308" t="str">
        <f>PSUYr1!B118</f>
        <v/>
      </c>
      <c r="C118" s="279" t="str">
        <f>IF(PSUYr1!C118="","",PSUYr1!C118)</f>
        <v>Other Prof Services - Publication Costs</v>
      </c>
      <c r="D118" s="357">
        <f>Sponsor!F119</f>
        <v>0</v>
      </c>
      <c r="E118" s="67"/>
      <c r="F118" s="67"/>
      <c r="G118" s="67"/>
      <c r="H118" s="67"/>
      <c r="I118" s="67"/>
      <c r="J118" s="84">
        <f>SUM(E118:I118)</f>
        <v>0</v>
      </c>
      <c r="K118" s="59">
        <f>D118+J118</f>
        <v>0</v>
      </c>
      <c r="L118" s="67"/>
      <c r="M118" s="67"/>
      <c r="N118" s="285">
        <f>SUM(K118:M118)</f>
        <v>0</v>
      </c>
    </row>
    <row r="119" spans="1:18">
      <c r="A119" s="406">
        <f>IF(PSUYr2!A119&lt;&gt;"",PSUYr2!A119,"")</f>
        <v>717200</v>
      </c>
      <c r="B119" s="309" t="str">
        <f>PSUYr1!B119</f>
        <v/>
      </c>
      <c r="C119" s="46" t="str">
        <f>IF(PSUYr1!C119="","",PSUYr1!C119)</f>
        <v>Other Prof Services - Computer</v>
      </c>
      <c r="D119" s="357">
        <f>Sponsor!F120</f>
        <v>0</v>
      </c>
      <c r="E119" s="67"/>
      <c r="F119" s="67"/>
      <c r="G119" s="67"/>
      <c r="H119" s="67"/>
      <c r="I119" s="67"/>
      <c r="J119" s="84">
        <f>SUM(E119:I119)</f>
        <v>0</v>
      </c>
      <c r="K119" s="59">
        <f>D119+J119</f>
        <v>0</v>
      </c>
      <c r="L119" s="67"/>
      <c r="M119" s="67"/>
      <c r="N119" s="285">
        <f>SUM(K119:M119)</f>
        <v>0</v>
      </c>
    </row>
    <row r="120" spans="1:18">
      <c r="A120" s="406" t="str">
        <f>IF(PSUYr2!A120&lt;&gt;"",PSUYr2!A120,"")</f>
        <v>71720C</v>
      </c>
      <c r="B120" s="309" t="str">
        <f>PSUYr1!B120</f>
        <v/>
      </c>
      <c r="C120" s="46" t="str">
        <f>IF(PSUYr1!C120="","",PSUYr1!C120)</f>
        <v>Other Prof Services - Catering</v>
      </c>
      <c r="D120" s="357">
        <f>Sponsor!F121</f>
        <v>0</v>
      </c>
      <c r="E120" s="67"/>
      <c r="F120" s="67"/>
      <c r="G120" s="67"/>
      <c r="H120" s="67"/>
      <c r="I120" s="67"/>
      <c r="J120" s="84">
        <f>SUM(E120:I120)</f>
        <v>0</v>
      </c>
      <c r="K120" s="59">
        <f>D120+J120</f>
        <v>0</v>
      </c>
      <c r="L120" s="67"/>
      <c r="M120" s="67"/>
      <c r="N120" s="285">
        <f>SUM(K120:M120)</f>
        <v>0</v>
      </c>
    </row>
    <row r="121" spans="1:18">
      <c r="A121" s="406">
        <f>IF(PSUYr2!A121&lt;&gt;"",PSUYr2!A121,"")</f>
        <v>716125</v>
      </c>
      <c r="B121" s="308" t="str">
        <f>IF(PSUYr2!B121="","",PSUYr2!B121)</f>
        <v/>
      </c>
      <c r="C121" s="279" t="str">
        <f>IF(PSUYr2!C121="","",PSUYr2!C121)</f>
        <v>Rentals-Vehicles incl Marine</v>
      </c>
      <c r="D121" s="355">
        <f>Sponsor!F122</f>
        <v>0</v>
      </c>
      <c r="E121" s="57"/>
      <c r="F121" s="57"/>
      <c r="G121" s="57"/>
      <c r="H121" s="57"/>
      <c r="I121" s="57"/>
      <c r="J121" s="71">
        <f t="shared" ref="J121:J126" si="33">SUM(E121:I121)</f>
        <v>0</v>
      </c>
      <c r="K121" s="59">
        <f t="shared" ref="K121:K126" si="34">D121+J121</f>
        <v>0</v>
      </c>
      <c r="N121" s="271">
        <f t="shared" ref="N121:N126" si="35">K121+SUM(L121:M121)</f>
        <v>0</v>
      </c>
    </row>
    <row r="122" spans="1:18">
      <c r="A122" s="406">
        <f>IF(PSUYr2!A122&lt;&gt;"",PSUYr2!A122,"")</f>
        <v>713000</v>
      </c>
      <c r="B122" s="309" t="str">
        <f>IF(PSUYr2!B122="","",PSUYr2!B122)</f>
        <v/>
      </c>
      <c r="C122" s="46" t="str">
        <f>IF(PSUYr2!C122="","",PSUYr2!C122)</f>
        <v>Printing &amp; Copying-General</v>
      </c>
      <c r="D122" s="355">
        <f>Sponsor!F123</f>
        <v>0</v>
      </c>
      <c r="E122" s="57"/>
      <c r="F122" s="57"/>
      <c r="G122" s="57"/>
      <c r="H122" s="57"/>
      <c r="I122" s="57"/>
      <c r="J122" s="71">
        <f t="shared" si="33"/>
        <v>0</v>
      </c>
      <c r="K122" s="59">
        <f t="shared" si="34"/>
        <v>0</v>
      </c>
      <c r="N122" s="271">
        <f t="shared" si="35"/>
        <v>0</v>
      </c>
    </row>
    <row r="123" spans="1:18">
      <c r="A123" s="406" t="str">
        <f>IF(PSUYr2!A123&lt;&gt;"",PSUYr2!A123,"")</f>
        <v/>
      </c>
      <c r="B123" s="309" t="str">
        <f>IF(PSUYr2!B123="","",PSUYr2!B123)</f>
        <v/>
      </c>
      <c r="C123" s="46" t="str">
        <f>IF(PSUYr2!C123="","",PSUYr2!C123)</f>
        <v/>
      </c>
      <c r="D123" s="355">
        <f>Sponsor!F124</f>
        <v>0</v>
      </c>
      <c r="E123" s="57"/>
      <c r="F123" s="57"/>
      <c r="G123" s="57"/>
      <c r="H123" s="57"/>
      <c r="I123" s="57"/>
      <c r="J123" s="71">
        <f t="shared" si="33"/>
        <v>0</v>
      </c>
      <c r="K123" s="59">
        <f t="shared" si="34"/>
        <v>0</v>
      </c>
      <c r="N123" s="271">
        <f t="shared" si="35"/>
        <v>0</v>
      </c>
    </row>
    <row r="124" spans="1:18">
      <c r="A124" s="406" t="str">
        <f>IF(PSUYr2!A124&lt;&gt;"",PSUYr2!A124,"")</f>
        <v/>
      </c>
      <c r="B124" s="309" t="str">
        <f>IF(PSUYr2!B124="","",PSUYr2!B124)</f>
        <v/>
      </c>
      <c r="C124" s="46" t="str">
        <f>IF(PSUYr2!C124="","",PSUYr2!C124)</f>
        <v/>
      </c>
      <c r="D124" s="355">
        <f>Sponsor!F125</f>
        <v>0</v>
      </c>
      <c r="E124" s="57"/>
      <c r="F124" s="57"/>
      <c r="G124" s="57"/>
      <c r="H124" s="57"/>
      <c r="I124" s="57"/>
      <c r="J124" s="71">
        <f t="shared" si="33"/>
        <v>0</v>
      </c>
      <c r="K124" s="59">
        <f t="shared" si="34"/>
        <v>0</v>
      </c>
      <c r="N124" s="271">
        <f t="shared" si="35"/>
        <v>0</v>
      </c>
    </row>
    <row r="125" spans="1:18">
      <c r="A125" s="406" t="str">
        <f>IF(PSUYr2!A125&lt;&gt;"",PSUYr2!A125,"")</f>
        <v/>
      </c>
      <c r="B125" s="309" t="str">
        <f>IF(PSUYr2!B125="","",PSUYr2!B125)</f>
        <v/>
      </c>
      <c r="C125" s="46" t="str">
        <f>IF(PSUYr2!C125="","",PSUYr2!C125)</f>
        <v/>
      </c>
      <c r="D125" s="355">
        <f>Sponsor!F126</f>
        <v>0</v>
      </c>
      <c r="E125" s="57"/>
      <c r="F125" s="57"/>
      <c r="G125" s="57"/>
      <c r="H125" s="57"/>
      <c r="I125" s="57"/>
      <c r="J125" s="71">
        <f t="shared" si="33"/>
        <v>0</v>
      </c>
      <c r="K125" s="59">
        <f t="shared" si="34"/>
        <v>0</v>
      </c>
      <c r="N125" s="271">
        <f t="shared" si="35"/>
        <v>0</v>
      </c>
    </row>
    <row r="126" spans="1:18">
      <c r="A126" s="406" t="str">
        <f>IF(PSUYr2!A126&lt;&gt;"",PSUYr2!A126,"")</f>
        <v/>
      </c>
      <c r="B126" s="309" t="str">
        <f>IF(PSUYr2!B126="","",PSUYr2!B126)</f>
        <v/>
      </c>
      <c r="C126" s="46" t="str">
        <f>IF(PSUYr2!C126="","",PSUYr2!C126)</f>
        <v/>
      </c>
      <c r="D126" s="369">
        <f>Sponsor!F127</f>
        <v>0</v>
      </c>
      <c r="E126" s="57"/>
      <c r="F126" s="57"/>
      <c r="G126" s="57"/>
      <c r="H126" s="57"/>
      <c r="I126" s="57"/>
      <c r="J126" s="185">
        <f t="shared" si="33"/>
        <v>0</v>
      </c>
      <c r="K126" s="72">
        <f t="shared" si="34"/>
        <v>0</v>
      </c>
      <c r="N126" s="287">
        <f t="shared" si="35"/>
        <v>0</v>
      </c>
    </row>
    <row r="127" spans="1:18" ht="13.5" thickBot="1">
      <c r="A127" s="248" t="str">
        <f>IF(PSUYr2!A127&lt;&gt;"",PSUYr2!A127,"")</f>
        <v/>
      </c>
      <c r="B127" s="1139" t="s">
        <v>177</v>
      </c>
      <c r="C127" s="994"/>
      <c r="D127" s="313">
        <f>Sponsor!F128</f>
        <v>0</v>
      </c>
      <c r="E127" s="401">
        <f t="shared" ref="E127:N127" si="36">SUM(E118:E126)</f>
        <v>0</v>
      </c>
      <c r="F127" s="402">
        <f t="shared" si="36"/>
        <v>0</v>
      </c>
      <c r="G127" s="402">
        <f t="shared" si="36"/>
        <v>0</v>
      </c>
      <c r="H127" s="402">
        <f t="shared" si="36"/>
        <v>0</v>
      </c>
      <c r="I127" s="402">
        <f t="shared" si="36"/>
        <v>0</v>
      </c>
      <c r="J127" s="403">
        <f t="shared" si="36"/>
        <v>0</v>
      </c>
      <c r="K127" s="313">
        <f t="shared" si="36"/>
        <v>0</v>
      </c>
      <c r="L127" s="401">
        <f t="shared" si="36"/>
        <v>0</v>
      </c>
      <c r="M127" s="403">
        <f t="shared" si="36"/>
        <v>0</v>
      </c>
      <c r="N127" s="314">
        <f t="shared" si="36"/>
        <v>0</v>
      </c>
    </row>
    <row r="128" spans="1:18" ht="13">
      <c r="A128" s="310"/>
      <c r="B128" s="306" t="str">
        <f>IF(PSUYr1!B128="","",PSUYr1!B128)</f>
        <v>SUBRECIPIENT DETAIL - Subrecipient organizations and account codes must be entered in Sponsor tab</v>
      </c>
      <c r="C128" s="267"/>
      <c r="D128" s="267"/>
      <c r="E128" s="267"/>
      <c r="F128" s="267"/>
      <c r="G128" s="267"/>
      <c r="H128" s="267"/>
      <c r="I128" s="267"/>
      <c r="J128" s="267"/>
      <c r="K128" s="267"/>
      <c r="L128" s="267"/>
      <c r="M128" s="267"/>
      <c r="N128" s="268"/>
    </row>
    <row r="129" spans="1:15" ht="13">
      <c r="A129" s="310"/>
      <c r="B129" s="307"/>
      <c r="C129" s="342" t="s">
        <v>207</v>
      </c>
      <c r="D129" s="343"/>
      <c r="E129" s="102"/>
      <c r="F129" s="102"/>
      <c r="G129" s="102"/>
      <c r="H129" s="102"/>
      <c r="I129" s="102"/>
      <c r="J129" s="102"/>
      <c r="K129" s="102"/>
      <c r="L129" s="102"/>
      <c r="M129" s="102"/>
      <c r="N129" s="341"/>
    </row>
    <row r="130" spans="1:15">
      <c r="A130" s="310"/>
      <c r="B130" s="366" t="str">
        <f>Sponsor!B131</f>
        <v>01</v>
      </c>
      <c r="C130" s="365" t="str">
        <f>IF(Sponsor!C131="","",Sponsor!C131)</f>
        <v/>
      </c>
      <c r="D130" s="339">
        <f>Sponsor!F131</f>
        <v>0</v>
      </c>
      <c r="E130" s="229"/>
      <c r="F130" s="229"/>
      <c r="G130" s="229"/>
      <c r="H130" s="229"/>
      <c r="I130" s="229"/>
      <c r="J130" s="339">
        <f>SUM(E130:I130)</f>
        <v>0</v>
      </c>
      <c r="K130" s="339">
        <f>D130+J130</f>
        <v>0</v>
      </c>
      <c r="L130" s="215"/>
      <c r="M130" s="215"/>
      <c r="N130" s="422">
        <f>D130+ J130 +L130+M130</f>
        <v>0</v>
      </c>
    </row>
    <row r="131" spans="1:15" ht="13">
      <c r="A131" s="396">
        <f>Sponsor!A132</f>
        <v>730001</v>
      </c>
      <c r="B131" s="445"/>
      <c r="C131" s="350" t="str">
        <f>Sponsor!C132</f>
        <v>Less than $25K</v>
      </c>
      <c r="D131" s="381">
        <f>Sponsor!F132</f>
        <v>0</v>
      </c>
      <c r="E131" s="1005" t="s">
        <v>235</v>
      </c>
      <c r="F131" s="1095"/>
      <c r="G131" s="1095"/>
      <c r="H131" s="1095"/>
      <c r="I131" s="1096"/>
      <c r="J131" s="478">
        <f>PSUYr1!AB129</f>
        <v>0</v>
      </c>
      <c r="K131" s="478">
        <f t="shared" ref="K131:K159" si="37">D131+J131</f>
        <v>0</v>
      </c>
      <c r="L131" s="1005" t="s">
        <v>235</v>
      </c>
      <c r="M131" s="1161"/>
      <c r="N131" s="378">
        <f>K131</f>
        <v>0</v>
      </c>
      <c r="O131" s="483">
        <v>60250</v>
      </c>
    </row>
    <row r="132" spans="1:15" ht="13">
      <c r="A132" s="396">
        <f>Sponsor!A133</f>
        <v>730001</v>
      </c>
      <c r="B132" s="446"/>
      <c r="C132" s="350" t="str">
        <f>Sponsor!C133</f>
        <v>Greater than $25K</v>
      </c>
      <c r="D132" s="382">
        <f>Sponsor!F133</f>
        <v>0</v>
      </c>
      <c r="E132" s="1097"/>
      <c r="F132" s="1098"/>
      <c r="G132" s="1098"/>
      <c r="H132" s="1098"/>
      <c r="I132" s="1099"/>
      <c r="J132" s="478">
        <f>J130-J131</f>
        <v>0</v>
      </c>
      <c r="K132" s="478">
        <f t="shared" si="37"/>
        <v>0</v>
      </c>
      <c r="L132" s="1162"/>
      <c r="M132" s="1163"/>
      <c r="N132" s="378">
        <f>K132</f>
        <v>0</v>
      </c>
      <c r="O132" s="483">
        <v>60270</v>
      </c>
    </row>
    <row r="133" spans="1:15">
      <c r="A133" s="310"/>
      <c r="B133" s="366" t="str">
        <f>Sponsor!B134</f>
        <v>02</v>
      </c>
      <c r="C133" s="365" t="str">
        <f>IF(Sponsor!C134="","",Sponsor!C134)</f>
        <v/>
      </c>
      <c r="D133" s="339">
        <f>Sponsor!F134</f>
        <v>0</v>
      </c>
      <c r="E133" s="229"/>
      <c r="F133" s="229"/>
      <c r="G133" s="229"/>
      <c r="H133" s="229"/>
      <c r="I133" s="229"/>
      <c r="J133" s="339">
        <f>SUM(E133:I133)</f>
        <v>0</v>
      </c>
      <c r="K133" s="339">
        <f t="shared" si="37"/>
        <v>0</v>
      </c>
      <c r="L133" s="215"/>
      <c r="M133" s="215"/>
      <c r="N133" s="422">
        <f>D133+L133+M133</f>
        <v>0</v>
      </c>
      <c r="O133" s="484"/>
    </row>
    <row r="134" spans="1:15" ht="13">
      <c r="A134" s="396">
        <f>Sponsor!A135</f>
        <v>730001</v>
      </c>
      <c r="B134" s="445"/>
      <c r="C134" s="350" t="str">
        <f>Sponsor!C135</f>
        <v>Less than $25K</v>
      </c>
      <c r="D134" s="381">
        <f>Sponsor!F135</f>
        <v>0</v>
      </c>
      <c r="E134" s="1005" t="s">
        <v>235</v>
      </c>
      <c r="F134" s="1095"/>
      <c r="G134" s="1095"/>
      <c r="H134" s="1095"/>
      <c r="I134" s="1096"/>
      <c r="J134" s="478">
        <f>PSUYr1!AB130</f>
        <v>0</v>
      </c>
      <c r="K134" s="478">
        <f t="shared" si="37"/>
        <v>0</v>
      </c>
      <c r="L134" s="1005" t="s">
        <v>235</v>
      </c>
      <c r="M134" s="1161"/>
      <c r="N134" s="379">
        <f>K134</f>
        <v>0</v>
      </c>
      <c r="O134" s="483">
        <v>60250</v>
      </c>
    </row>
    <row r="135" spans="1:15" ht="13">
      <c r="A135" s="396">
        <f>Sponsor!A136</f>
        <v>730001</v>
      </c>
      <c r="B135" s="446"/>
      <c r="C135" s="350" t="str">
        <f>Sponsor!C136</f>
        <v>Greater than $25K</v>
      </c>
      <c r="D135" s="382">
        <f>Sponsor!F136</f>
        <v>0</v>
      </c>
      <c r="E135" s="1097"/>
      <c r="F135" s="1098"/>
      <c r="G135" s="1098"/>
      <c r="H135" s="1098"/>
      <c r="I135" s="1099"/>
      <c r="J135" s="478">
        <f>J133-J134</f>
        <v>0</v>
      </c>
      <c r="K135" s="478">
        <f t="shared" si="37"/>
        <v>0</v>
      </c>
      <c r="L135" s="1162"/>
      <c r="M135" s="1163"/>
      <c r="N135" s="380">
        <f>K135</f>
        <v>0</v>
      </c>
      <c r="O135" s="483">
        <v>60270</v>
      </c>
    </row>
    <row r="136" spans="1:15">
      <c r="A136" s="310"/>
      <c r="B136" s="366" t="str">
        <f>Sponsor!B137</f>
        <v>03</v>
      </c>
      <c r="C136" s="365" t="str">
        <f>IF(Sponsor!C137="","",Sponsor!C137)</f>
        <v/>
      </c>
      <c r="D136" s="339">
        <f>Sponsor!F137</f>
        <v>0</v>
      </c>
      <c r="E136" s="229"/>
      <c r="F136" s="229"/>
      <c r="G136" s="229"/>
      <c r="H136" s="229"/>
      <c r="I136" s="229"/>
      <c r="J136" s="339">
        <f>SUM(E136:I136)</f>
        <v>0</v>
      </c>
      <c r="K136" s="339">
        <f t="shared" si="37"/>
        <v>0</v>
      </c>
      <c r="L136" s="215"/>
      <c r="M136" s="215"/>
      <c r="N136" s="422">
        <f>D136+L136+M136</f>
        <v>0</v>
      </c>
      <c r="O136" s="484"/>
    </row>
    <row r="137" spans="1:15" ht="13">
      <c r="A137" s="396">
        <f>Sponsor!A138</f>
        <v>60250</v>
      </c>
      <c r="B137" s="445"/>
      <c r="C137" s="350" t="str">
        <f>Sponsor!C138</f>
        <v>Less than $25K</v>
      </c>
      <c r="D137" s="381">
        <f>Sponsor!F138</f>
        <v>0</v>
      </c>
      <c r="E137" s="1005" t="s">
        <v>235</v>
      </c>
      <c r="F137" s="1095"/>
      <c r="G137" s="1095"/>
      <c r="H137" s="1095"/>
      <c r="I137" s="1096"/>
      <c r="J137" s="478">
        <f>PSUYr1!AB131</f>
        <v>0</v>
      </c>
      <c r="K137" s="478">
        <f t="shared" si="37"/>
        <v>0</v>
      </c>
      <c r="L137" s="1005" t="s">
        <v>235</v>
      </c>
      <c r="M137" s="1161"/>
      <c r="N137" s="379">
        <f>K137</f>
        <v>0</v>
      </c>
      <c r="O137" s="483">
        <v>60250</v>
      </c>
    </row>
    <row r="138" spans="1:15" ht="13">
      <c r="A138" s="396">
        <f>Sponsor!A139</f>
        <v>60270</v>
      </c>
      <c r="B138" s="446"/>
      <c r="C138" s="350" t="str">
        <f>Sponsor!C139</f>
        <v>Greater than $25K</v>
      </c>
      <c r="D138" s="382">
        <f>Sponsor!F139</f>
        <v>0</v>
      </c>
      <c r="E138" s="1097"/>
      <c r="F138" s="1098"/>
      <c r="G138" s="1098"/>
      <c r="H138" s="1098"/>
      <c r="I138" s="1099"/>
      <c r="J138" s="478">
        <f>J136-J137</f>
        <v>0</v>
      </c>
      <c r="K138" s="478">
        <f t="shared" si="37"/>
        <v>0</v>
      </c>
      <c r="L138" s="1162"/>
      <c r="M138" s="1163"/>
      <c r="N138" s="380">
        <f>K138</f>
        <v>0</v>
      </c>
      <c r="O138" s="483">
        <v>60270</v>
      </c>
    </row>
    <row r="139" spans="1:15">
      <c r="A139" s="310"/>
      <c r="B139" s="366" t="str">
        <f>Sponsor!B140</f>
        <v>04</v>
      </c>
      <c r="C139" s="365" t="str">
        <f>IF(Sponsor!C140="","",Sponsor!C140)</f>
        <v/>
      </c>
      <c r="D139" s="339">
        <f>Sponsor!F140</f>
        <v>0</v>
      </c>
      <c r="E139" s="229"/>
      <c r="F139" s="229"/>
      <c r="G139" s="229"/>
      <c r="H139" s="229"/>
      <c r="I139" s="229"/>
      <c r="J139" s="339">
        <f>SUM(E139:I139)</f>
        <v>0</v>
      </c>
      <c r="K139" s="339">
        <f t="shared" si="37"/>
        <v>0</v>
      </c>
      <c r="L139" s="215"/>
      <c r="M139" s="215"/>
      <c r="N139" s="422">
        <f>D139+L139+M139</f>
        <v>0</v>
      </c>
      <c r="O139" s="484"/>
    </row>
    <row r="140" spans="1:15" ht="13">
      <c r="A140" s="396">
        <f>Sponsor!A141</f>
        <v>60250</v>
      </c>
      <c r="B140" s="445"/>
      <c r="C140" s="350" t="str">
        <f>Sponsor!C141</f>
        <v>Less than $25K</v>
      </c>
      <c r="D140" s="381">
        <f>Sponsor!F141</f>
        <v>0</v>
      </c>
      <c r="E140" s="1005" t="s">
        <v>235</v>
      </c>
      <c r="F140" s="1095"/>
      <c r="G140" s="1095"/>
      <c r="H140" s="1095"/>
      <c r="I140" s="1096"/>
      <c r="J140" s="478">
        <f>PSUYr1!AB132</f>
        <v>0</v>
      </c>
      <c r="K140" s="478">
        <f t="shared" si="37"/>
        <v>0</v>
      </c>
      <c r="L140" s="1005" t="s">
        <v>235</v>
      </c>
      <c r="M140" s="1161"/>
      <c r="N140" s="379">
        <f>K140</f>
        <v>0</v>
      </c>
      <c r="O140" s="483">
        <v>60250</v>
      </c>
    </row>
    <row r="141" spans="1:15" ht="13">
      <c r="A141" s="396">
        <f>Sponsor!A142</f>
        <v>60270</v>
      </c>
      <c r="B141" s="446"/>
      <c r="C141" s="350" t="str">
        <f>Sponsor!C142</f>
        <v>Greater than $25K</v>
      </c>
      <c r="D141" s="382">
        <f>Sponsor!F142</f>
        <v>0</v>
      </c>
      <c r="E141" s="1097"/>
      <c r="F141" s="1098"/>
      <c r="G141" s="1098"/>
      <c r="H141" s="1098"/>
      <c r="I141" s="1099"/>
      <c r="J141" s="478">
        <f>J139-J140</f>
        <v>0</v>
      </c>
      <c r="K141" s="478">
        <f t="shared" si="37"/>
        <v>0</v>
      </c>
      <c r="L141" s="1162"/>
      <c r="M141" s="1163"/>
      <c r="N141" s="380">
        <f>K141</f>
        <v>0</v>
      </c>
      <c r="O141" s="483">
        <v>60270</v>
      </c>
    </row>
    <row r="142" spans="1:15">
      <c r="A142" s="310"/>
      <c r="B142" s="366" t="str">
        <f>Sponsor!B143</f>
        <v>05</v>
      </c>
      <c r="C142" s="365" t="str">
        <f>IF(Sponsor!C143="","",Sponsor!C143)</f>
        <v/>
      </c>
      <c r="D142" s="339">
        <f>Sponsor!F143</f>
        <v>0</v>
      </c>
      <c r="E142" s="229"/>
      <c r="F142" s="229"/>
      <c r="G142" s="229"/>
      <c r="H142" s="229"/>
      <c r="I142" s="229"/>
      <c r="J142" s="339">
        <f>SUM(E142:I142)</f>
        <v>0</v>
      </c>
      <c r="K142" s="339">
        <f t="shared" si="37"/>
        <v>0</v>
      </c>
      <c r="L142" s="215"/>
      <c r="M142" s="215"/>
      <c r="N142" s="422">
        <f>D142+L142+M142</f>
        <v>0</v>
      </c>
      <c r="O142" s="484"/>
    </row>
    <row r="143" spans="1:15" ht="13">
      <c r="A143" s="396">
        <f>Sponsor!A144</f>
        <v>60250</v>
      </c>
      <c r="B143" s="445"/>
      <c r="C143" s="350" t="str">
        <f>Sponsor!C144</f>
        <v>Less than $25K</v>
      </c>
      <c r="D143" s="381">
        <f>Sponsor!F144</f>
        <v>0</v>
      </c>
      <c r="E143" s="1005" t="s">
        <v>235</v>
      </c>
      <c r="F143" s="1095"/>
      <c r="G143" s="1095"/>
      <c r="H143" s="1095"/>
      <c r="I143" s="1096"/>
      <c r="J143" s="478">
        <f>PSUYr1!AB133</f>
        <v>0</v>
      </c>
      <c r="K143" s="478">
        <f t="shared" si="37"/>
        <v>0</v>
      </c>
      <c r="L143" s="1005" t="s">
        <v>235</v>
      </c>
      <c r="M143" s="1161"/>
      <c r="N143" s="379">
        <f>K143</f>
        <v>0</v>
      </c>
      <c r="O143" s="483">
        <v>60250</v>
      </c>
    </row>
    <row r="144" spans="1:15" ht="13">
      <c r="A144" s="396">
        <f>Sponsor!A145</f>
        <v>60270</v>
      </c>
      <c r="B144" s="446"/>
      <c r="C144" s="350" t="str">
        <f>Sponsor!C145</f>
        <v>Greater than $25K</v>
      </c>
      <c r="D144" s="382">
        <f>Sponsor!F145</f>
        <v>0</v>
      </c>
      <c r="E144" s="1097"/>
      <c r="F144" s="1098"/>
      <c r="G144" s="1098"/>
      <c r="H144" s="1098"/>
      <c r="I144" s="1099"/>
      <c r="J144" s="478">
        <f>J142-J143</f>
        <v>0</v>
      </c>
      <c r="K144" s="478">
        <f t="shared" si="37"/>
        <v>0</v>
      </c>
      <c r="L144" s="1162"/>
      <c r="M144" s="1163"/>
      <c r="N144" s="380">
        <f>K144</f>
        <v>0</v>
      </c>
      <c r="O144" s="483">
        <v>60270</v>
      </c>
    </row>
    <row r="145" spans="1:15">
      <c r="A145" s="310"/>
      <c r="B145" s="366" t="str">
        <f>Sponsor!B146</f>
        <v>06</v>
      </c>
      <c r="C145" s="365" t="str">
        <f>IF(Sponsor!C146="","",Sponsor!C146)</f>
        <v/>
      </c>
      <c r="D145" s="339">
        <f>Sponsor!F146</f>
        <v>0</v>
      </c>
      <c r="E145" s="229"/>
      <c r="F145" s="229"/>
      <c r="G145" s="229"/>
      <c r="H145" s="229"/>
      <c r="I145" s="229"/>
      <c r="J145" s="339">
        <f>SUM(E145:I145)</f>
        <v>0</v>
      </c>
      <c r="K145" s="339">
        <f t="shared" si="37"/>
        <v>0</v>
      </c>
      <c r="L145" s="215"/>
      <c r="M145" s="215"/>
      <c r="N145" s="422">
        <f>D145+L145+M145</f>
        <v>0</v>
      </c>
      <c r="O145" s="484"/>
    </row>
    <row r="146" spans="1:15" ht="13">
      <c r="A146" s="396">
        <f>Sponsor!A147</f>
        <v>60250</v>
      </c>
      <c r="B146" s="445"/>
      <c r="C146" s="350" t="str">
        <f>Sponsor!C147</f>
        <v>Less than $25K</v>
      </c>
      <c r="D146" s="381">
        <f>Sponsor!F147</f>
        <v>0</v>
      </c>
      <c r="E146" s="1005" t="s">
        <v>235</v>
      </c>
      <c r="F146" s="1095"/>
      <c r="G146" s="1095"/>
      <c r="H146" s="1095"/>
      <c r="I146" s="1096"/>
      <c r="J146" s="478">
        <f>PSUYr1!AB134</f>
        <v>0</v>
      </c>
      <c r="K146" s="478">
        <f t="shared" si="37"/>
        <v>0</v>
      </c>
      <c r="L146" s="1005" t="s">
        <v>235</v>
      </c>
      <c r="M146" s="1161"/>
      <c r="N146" s="379">
        <f>K146</f>
        <v>0</v>
      </c>
      <c r="O146" s="483">
        <v>60250</v>
      </c>
    </row>
    <row r="147" spans="1:15" ht="13">
      <c r="A147" s="396">
        <f>Sponsor!A148</f>
        <v>60270</v>
      </c>
      <c r="B147" s="446"/>
      <c r="C147" s="350" t="str">
        <f>Sponsor!C148</f>
        <v>Greater than $25K</v>
      </c>
      <c r="D147" s="382">
        <f>Sponsor!F148</f>
        <v>0</v>
      </c>
      <c r="E147" s="1097"/>
      <c r="F147" s="1098"/>
      <c r="G147" s="1098"/>
      <c r="H147" s="1098"/>
      <c r="I147" s="1099"/>
      <c r="J147" s="478">
        <f>J145-J146</f>
        <v>0</v>
      </c>
      <c r="K147" s="478">
        <f t="shared" si="37"/>
        <v>0</v>
      </c>
      <c r="L147" s="1162"/>
      <c r="M147" s="1163"/>
      <c r="N147" s="380">
        <f>K147</f>
        <v>0</v>
      </c>
      <c r="O147" s="483">
        <v>60270</v>
      </c>
    </row>
    <row r="148" spans="1:15">
      <c r="A148" s="310"/>
      <c r="B148" s="366" t="str">
        <f>Sponsor!B149</f>
        <v>07</v>
      </c>
      <c r="C148" s="365" t="str">
        <f>IF(Sponsor!C149="","",Sponsor!C149)</f>
        <v/>
      </c>
      <c r="D148" s="339">
        <f>Sponsor!F149</f>
        <v>0</v>
      </c>
      <c r="E148" s="229"/>
      <c r="F148" s="229"/>
      <c r="G148" s="229"/>
      <c r="H148" s="229"/>
      <c r="I148" s="229"/>
      <c r="J148" s="339">
        <f>SUM(E148:I148)</f>
        <v>0</v>
      </c>
      <c r="K148" s="339">
        <f t="shared" si="37"/>
        <v>0</v>
      </c>
      <c r="L148" s="215"/>
      <c r="M148" s="215"/>
      <c r="N148" s="422">
        <f>D148+L148+M148</f>
        <v>0</v>
      </c>
      <c r="O148" s="484"/>
    </row>
    <row r="149" spans="1:15" ht="13">
      <c r="A149" s="396">
        <f>Sponsor!A150</f>
        <v>60250</v>
      </c>
      <c r="B149" s="445"/>
      <c r="C149" s="350" t="str">
        <f>Sponsor!C150</f>
        <v>Less than $25K</v>
      </c>
      <c r="D149" s="381">
        <f>Sponsor!F150</f>
        <v>0</v>
      </c>
      <c r="E149" s="1005" t="s">
        <v>235</v>
      </c>
      <c r="F149" s="1095"/>
      <c r="G149" s="1095"/>
      <c r="H149" s="1095"/>
      <c r="I149" s="1096"/>
      <c r="J149" s="478">
        <f>PSUYr1!AB135</f>
        <v>0</v>
      </c>
      <c r="K149" s="478">
        <f t="shared" si="37"/>
        <v>0</v>
      </c>
      <c r="L149" s="1005" t="s">
        <v>235</v>
      </c>
      <c r="M149" s="1161"/>
      <c r="N149" s="379">
        <f>K149</f>
        <v>0</v>
      </c>
      <c r="O149" s="483">
        <v>60250</v>
      </c>
    </row>
    <row r="150" spans="1:15" ht="13">
      <c r="A150" s="396">
        <f>Sponsor!A151</f>
        <v>60270</v>
      </c>
      <c r="B150" s="446"/>
      <c r="C150" s="350" t="str">
        <f>Sponsor!C151</f>
        <v>Greater than $25K</v>
      </c>
      <c r="D150" s="382">
        <f>Sponsor!F151</f>
        <v>0</v>
      </c>
      <c r="E150" s="1097"/>
      <c r="F150" s="1098"/>
      <c r="G150" s="1098"/>
      <c r="H150" s="1098"/>
      <c r="I150" s="1099"/>
      <c r="J150" s="478">
        <f>J148-J149</f>
        <v>0</v>
      </c>
      <c r="K150" s="478">
        <f t="shared" si="37"/>
        <v>0</v>
      </c>
      <c r="L150" s="1162"/>
      <c r="M150" s="1163"/>
      <c r="N150" s="380">
        <f>K150</f>
        <v>0</v>
      </c>
      <c r="O150" s="483">
        <v>60270</v>
      </c>
    </row>
    <row r="151" spans="1:15">
      <c r="A151" s="310"/>
      <c r="B151" s="366" t="str">
        <f>Sponsor!B152</f>
        <v>08</v>
      </c>
      <c r="C151" s="365" t="str">
        <f>IF(Sponsor!C152="","",Sponsor!C152)</f>
        <v/>
      </c>
      <c r="D151" s="339">
        <f>Sponsor!F152</f>
        <v>0</v>
      </c>
      <c r="E151" s="229"/>
      <c r="F151" s="229"/>
      <c r="G151" s="229"/>
      <c r="H151" s="229"/>
      <c r="I151" s="229"/>
      <c r="J151" s="339">
        <f>SUM(E151:I151)</f>
        <v>0</v>
      </c>
      <c r="K151" s="339">
        <f t="shared" si="37"/>
        <v>0</v>
      </c>
      <c r="L151" s="215"/>
      <c r="M151" s="215"/>
      <c r="N151" s="422">
        <f>D151+L151+M151</f>
        <v>0</v>
      </c>
      <c r="O151" s="484"/>
    </row>
    <row r="152" spans="1:15" ht="13">
      <c r="A152" s="396">
        <f>Sponsor!A153</f>
        <v>60250</v>
      </c>
      <c r="B152" s="445"/>
      <c r="C152" s="350" t="str">
        <f>Sponsor!C153</f>
        <v>Less than $25K</v>
      </c>
      <c r="D152" s="381">
        <f>Sponsor!F153</f>
        <v>0</v>
      </c>
      <c r="E152" s="1005" t="s">
        <v>235</v>
      </c>
      <c r="F152" s="1095"/>
      <c r="G152" s="1095"/>
      <c r="H152" s="1095"/>
      <c r="I152" s="1096"/>
      <c r="J152" s="478">
        <f>PSUYr1!AB136</f>
        <v>0</v>
      </c>
      <c r="K152" s="478">
        <f t="shared" si="37"/>
        <v>0</v>
      </c>
      <c r="L152" s="1005" t="s">
        <v>235</v>
      </c>
      <c r="M152" s="1161"/>
      <c r="N152" s="379">
        <f>K152</f>
        <v>0</v>
      </c>
      <c r="O152" s="483">
        <v>60250</v>
      </c>
    </row>
    <row r="153" spans="1:15" ht="13">
      <c r="A153" s="396">
        <f>Sponsor!A154</f>
        <v>60270</v>
      </c>
      <c r="B153" s="446"/>
      <c r="C153" s="350" t="str">
        <f>Sponsor!C154</f>
        <v>Greater than $25K</v>
      </c>
      <c r="D153" s="382">
        <f>Sponsor!F154</f>
        <v>0</v>
      </c>
      <c r="E153" s="1097"/>
      <c r="F153" s="1098"/>
      <c r="G153" s="1098"/>
      <c r="H153" s="1098"/>
      <c r="I153" s="1099"/>
      <c r="J153" s="478">
        <f>J151-J152</f>
        <v>0</v>
      </c>
      <c r="K153" s="478">
        <f t="shared" si="37"/>
        <v>0</v>
      </c>
      <c r="L153" s="1162"/>
      <c r="M153" s="1163"/>
      <c r="N153" s="380">
        <f>K153</f>
        <v>0</v>
      </c>
      <c r="O153" s="483">
        <v>60270</v>
      </c>
    </row>
    <row r="154" spans="1:15">
      <c r="A154" s="310"/>
      <c r="B154" s="366" t="str">
        <f>Sponsor!B155</f>
        <v>09</v>
      </c>
      <c r="C154" s="365" t="str">
        <f>IF(Sponsor!C155="","",Sponsor!C155)</f>
        <v/>
      </c>
      <c r="D154" s="339">
        <f>Sponsor!F155</f>
        <v>0</v>
      </c>
      <c r="E154" s="229"/>
      <c r="F154" s="229"/>
      <c r="G154" s="229"/>
      <c r="H154" s="229"/>
      <c r="I154" s="229"/>
      <c r="J154" s="339">
        <f>SUM(E154:I154)</f>
        <v>0</v>
      </c>
      <c r="K154" s="339">
        <f t="shared" si="37"/>
        <v>0</v>
      </c>
      <c r="L154" s="215"/>
      <c r="M154" s="215"/>
      <c r="N154" s="422">
        <f>D154+L154+M154</f>
        <v>0</v>
      </c>
      <c r="O154" s="484"/>
    </row>
    <row r="155" spans="1:15" ht="13">
      <c r="A155" s="396">
        <f>Sponsor!A156</f>
        <v>60250</v>
      </c>
      <c r="B155" s="445"/>
      <c r="C155" s="350" t="str">
        <f>Sponsor!C156</f>
        <v>Less than $25K</v>
      </c>
      <c r="D155" s="381">
        <f>Sponsor!F156</f>
        <v>0</v>
      </c>
      <c r="E155" s="1005" t="s">
        <v>235</v>
      </c>
      <c r="F155" s="1095"/>
      <c r="G155" s="1095"/>
      <c r="H155" s="1095"/>
      <c r="I155" s="1096"/>
      <c r="J155" s="478">
        <f>PSUYr1!AB137</f>
        <v>0</v>
      </c>
      <c r="K155" s="478">
        <f t="shared" si="37"/>
        <v>0</v>
      </c>
      <c r="L155" s="1005" t="s">
        <v>235</v>
      </c>
      <c r="M155" s="1161"/>
      <c r="N155" s="379">
        <f>K155</f>
        <v>0</v>
      </c>
      <c r="O155" s="483">
        <v>60250</v>
      </c>
    </row>
    <row r="156" spans="1:15" ht="13">
      <c r="A156" s="396">
        <f>Sponsor!A157</f>
        <v>60270</v>
      </c>
      <c r="B156" s="446"/>
      <c r="C156" s="350" t="str">
        <f>Sponsor!C157</f>
        <v>Greater than $25K</v>
      </c>
      <c r="D156" s="382">
        <f>Sponsor!F157</f>
        <v>0</v>
      </c>
      <c r="E156" s="1097"/>
      <c r="F156" s="1098"/>
      <c r="G156" s="1098"/>
      <c r="H156" s="1098"/>
      <c r="I156" s="1099"/>
      <c r="J156" s="478">
        <f>J154-J155</f>
        <v>0</v>
      </c>
      <c r="K156" s="478">
        <f t="shared" si="37"/>
        <v>0</v>
      </c>
      <c r="L156" s="1162"/>
      <c r="M156" s="1163"/>
      <c r="N156" s="380">
        <f>K156</f>
        <v>0</v>
      </c>
      <c r="O156" s="483">
        <v>60270</v>
      </c>
    </row>
    <row r="157" spans="1:15">
      <c r="A157" s="310"/>
      <c r="B157" s="366">
        <f>Sponsor!B158</f>
        <v>10</v>
      </c>
      <c r="C157" s="365" t="str">
        <f>IF(Sponsor!C158="","",Sponsor!C158)</f>
        <v/>
      </c>
      <c r="D157" s="339">
        <f>Sponsor!F158</f>
        <v>0</v>
      </c>
      <c r="E157" s="229"/>
      <c r="F157" s="229"/>
      <c r="G157" s="229"/>
      <c r="H157" s="229"/>
      <c r="I157" s="229"/>
      <c r="J157" s="339">
        <f>SUM(E157:I157)</f>
        <v>0</v>
      </c>
      <c r="K157" s="339">
        <f t="shared" si="37"/>
        <v>0</v>
      </c>
      <c r="L157" s="215"/>
      <c r="M157" s="215"/>
      <c r="N157" s="422">
        <f>D157+L157+M157</f>
        <v>0</v>
      </c>
      <c r="O157" s="484"/>
    </row>
    <row r="158" spans="1:15" ht="13">
      <c r="A158" s="396">
        <f>Sponsor!A159</f>
        <v>60250</v>
      </c>
      <c r="B158" s="445"/>
      <c r="C158" s="350" t="str">
        <f>Sponsor!C159</f>
        <v>Less than $25K</v>
      </c>
      <c r="D158" s="381">
        <f>Sponsor!F159</f>
        <v>0</v>
      </c>
      <c r="E158" s="1005" t="s">
        <v>235</v>
      </c>
      <c r="F158" s="1095"/>
      <c r="G158" s="1095"/>
      <c r="H158" s="1095"/>
      <c r="I158" s="1096"/>
      <c r="J158" s="478">
        <f>PSUYr1!AB138</f>
        <v>0</v>
      </c>
      <c r="K158" s="478">
        <f t="shared" si="37"/>
        <v>0</v>
      </c>
      <c r="L158" s="1005" t="s">
        <v>235</v>
      </c>
      <c r="M158" s="1161"/>
      <c r="N158" s="379">
        <f>K158</f>
        <v>0</v>
      </c>
      <c r="O158" s="483">
        <v>60250</v>
      </c>
    </row>
    <row r="159" spans="1:15" ht="13.5" thickBot="1">
      <c r="A159" s="396">
        <f>Sponsor!A160</f>
        <v>60270</v>
      </c>
      <c r="B159" s="445"/>
      <c r="C159" s="350" t="str">
        <f>Sponsor!C160</f>
        <v>Greater than $25K</v>
      </c>
      <c r="D159" s="382">
        <f>Sponsor!F160</f>
        <v>0</v>
      </c>
      <c r="E159" s="1097"/>
      <c r="F159" s="1098"/>
      <c r="G159" s="1098"/>
      <c r="H159" s="1098"/>
      <c r="I159" s="1099"/>
      <c r="J159" s="478">
        <f>J157-J158</f>
        <v>0</v>
      </c>
      <c r="K159" s="478">
        <f t="shared" si="37"/>
        <v>0</v>
      </c>
      <c r="L159" s="1162"/>
      <c r="M159" s="1163"/>
      <c r="N159" s="380">
        <f>K159</f>
        <v>0</v>
      </c>
      <c r="O159" s="483">
        <v>60270</v>
      </c>
    </row>
    <row r="160" spans="1:15" ht="13.5" thickBot="1">
      <c r="A160" s="475"/>
      <c r="B160" s="1129" t="s">
        <v>208</v>
      </c>
      <c r="C160" s="1164"/>
      <c r="D160" s="470">
        <f>Sponsor!F161</f>
        <v>0</v>
      </c>
      <c r="E160" s="471"/>
      <c r="F160" s="471"/>
      <c r="G160" s="471"/>
      <c r="H160" s="471"/>
      <c r="I160" s="471"/>
      <c r="J160" s="471">
        <f>J130+J133+J136+J139+J142+J145+J148+J151+J154+J157</f>
        <v>0</v>
      </c>
      <c r="K160" s="471">
        <f>K130+K133+K136+K139+K142+K145+K148+K151+K154+K157</f>
        <v>0</v>
      </c>
      <c r="L160" s="471">
        <f>L130+L133+L136+L139+L142+L145+L148+L151+L154+L157</f>
        <v>0</v>
      </c>
      <c r="M160" s="471">
        <f>M130+M133+M136+M139+M142+M145+M148+M151+M154+M157</f>
        <v>0</v>
      </c>
      <c r="N160" s="472">
        <f>D160+L160+M160</f>
        <v>0</v>
      </c>
    </row>
  </sheetData>
  <sheetProtection password="83DB" sheet="1"/>
  <mergeCells count="120">
    <mergeCell ref="L158:M159"/>
    <mergeCell ref="L131:M132"/>
    <mergeCell ref="L134:M135"/>
    <mergeCell ref="L137:M138"/>
    <mergeCell ref="L140:M141"/>
    <mergeCell ref="L143:M144"/>
    <mergeCell ref="L155:M156"/>
    <mergeCell ref="L146:M147"/>
    <mergeCell ref="B160:C160"/>
    <mergeCell ref="E158:I159"/>
    <mergeCell ref="L149:M150"/>
    <mergeCell ref="L152:M153"/>
    <mergeCell ref="H74:I74"/>
    <mergeCell ref="J74:K74"/>
    <mergeCell ref="B80:C80"/>
    <mergeCell ref="K75:K76"/>
    <mergeCell ref="E146:I147"/>
    <mergeCell ref="E149:I150"/>
    <mergeCell ref="E152:I153"/>
    <mergeCell ref="E155:I156"/>
    <mergeCell ref="E134:I135"/>
    <mergeCell ref="E131:I132"/>
    <mergeCell ref="D75:D76"/>
    <mergeCell ref="D74:G74"/>
    <mergeCell ref="E75:J75"/>
    <mergeCell ref="E137:I138"/>
    <mergeCell ref="E140:I141"/>
    <mergeCell ref="E143:I144"/>
    <mergeCell ref="B109:C109"/>
    <mergeCell ref="B84:C84"/>
    <mergeCell ref="B91:C91"/>
    <mergeCell ref="B82:C82"/>
    <mergeCell ref="B87:C87"/>
    <mergeCell ref="B85:C85"/>
    <mergeCell ref="B86:C86"/>
    <mergeCell ref="B36:C36"/>
    <mergeCell ref="A5:A6"/>
    <mergeCell ref="A1:C1"/>
    <mergeCell ref="A2:C2"/>
    <mergeCell ref="A3:C3"/>
    <mergeCell ref="A4:C4"/>
    <mergeCell ref="B74:C74"/>
    <mergeCell ref="B73:C73"/>
    <mergeCell ref="B72:C72"/>
    <mergeCell ref="B5:B6"/>
    <mergeCell ref="B68:C68"/>
    <mergeCell ref="B42:C42"/>
    <mergeCell ref="B56:C56"/>
    <mergeCell ref="J3:K3"/>
    <mergeCell ref="S7:T11"/>
    <mergeCell ref="O43:Q43"/>
    <mergeCell ref="P5:P6"/>
    <mergeCell ref="H73:I73"/>
    <mergeCell ref="D72:J72"/>
    <mergeCell ref="E54:I56"/>
    <mergeCell ref="B71:N71"/>
    <mergeCell ref="B55:C55"/>
    <mergeCell ref="B63:C63"/>
    <mergeCell ref="B64:N64"/>
    <mergeCell ref="D73:G73"/>
    <mergeCell ref="E57:J61"/>
    <mergeCell ref="B70:C70"/>
    <mergeCell ref="B26:C26"/>
    <mergeCell ref="B23:C23"/>
    <mergeCell ref="B31:C31"/>
    <mergeCell ref="B12:C12"/>
    <mergeCell ref="E5:J5"/>
    <mergeCell ref="B13:C13"/>
    <mergeCell ref="B30:C30"/>
    <mergeCell ref="C5:C6"/>
    <mergeCell ref="O57:Q61"/>
    <mergeCell ref="D5:D6"/>
    <mergeCell ref="P114:R114"/>
    <mergeCell ref="B75:C76"/>
    <mergeCell ref="O1:P1"/>
    <mergeCell ref="O14:Q14"/>
    <mergeCell ref="O5:O6"/>
    <mergeCell ref="O7:Q7"/>
    <mergeCell ref="O32:Q32"/>
    <mergeCell ref="O2:Q4"/>
    <mergeCell ref="Q5:Q6"/>
    <mergeCell ref="O27:Q27"/>
    <mergeCell ref="D1:N1"/>
    <mergeCell ref="L5:M5"/>
    <mergeCell ref="D4:G4"/>
    <mergeCell ref="D3:G3"/>
    <mergeCell ref="K2:N2"/>
    <mergeCell ref="H3:I3"/>
    <mergeCell ref="D2:J2"/>
    <mergeCell ref="H4:I4"/>
    <mergeCell ref="M3:N3"/>
    <mergeCell ref="N75:N76"/>
    <mergeCell ref="M4:N4"/>
    <mergeCell ref="J4:K4"/>
    <mergeCell ref="K5:K6"/>
    <mergeCell ref="N5:N6"/>
    <mergeCell ref="P115:R115"/>
    <mergeCell ref="B117:N117"/>
    <mergeCell ref="B127:C127"/>
    <mergeCell ref="B116:C116"/>
    <mergeCell ref="O111:R111"/>
    <mergeCell ref="O37:Q37"/>
    <mergeCell ref="B69:C69"/>
    <mergeCell ref="B67:C67"/>
    <mergeCell ref="M73:N73"/>
    <mergeCell ref="B52:C52"/>
    <mergeCell ref="B90:C90"/>
    <mergeCell ref="B81:C81"/>
    <mergeCell ref="B53:C53"/>
    <mergeCell ref="B58:B62"/>
    <mergeCell ref="B88:C88"/>
    <mergeCell ref="R66:S66"/>
    <mergeCell ref="M74:N74"/>
    <mergeCell ref="K72:N72"/>
    <mergeCell ref="J73:K73"/>
    <mergeCell ref="K57:N61"/>
    <mergeCell ref="L75:M75"/>
    <mergeCell ref="L85:M91"/>
    <mergeCell ref="P112:R112"/>
    <mergeCell ref="P113:R113"/>
  </mergeCells>
  <phoneticPr fontId="0" type="noConversion"/>
  <conditionalFormatting sqref="A8">
    <cfRule type="expression" dxfId="298" priority="119" stopIfTrue="1">
      <formula>OR($AH$8&gt;0,$AJ$8&gt;0)</formula>
    </cfRule>
  </conditionalFormatting>
  <conditionalFormatting sqref="A9">
    <cfRule type="expression" dxfId="297" priority="118" stopIfTrue="1">
      <formula>OR($AH$9&gt;0,$AJ$9&gt;0)</formula>
    </cfRule>
  </conditionalFormatting>
  <conditionalFormatting sqref="A10">
    <cfRule type="expression" dxfId="296" priority="117" stopIfTrue="1">
      <formula>OR($AH$10&gt;0,$AJ$10&gt;0)</formula>
    </cfRule>
  </conditionalFormatting>
  <conditionalFormatting sqref="A11">
    <cfRule type="expression" dxfId="295" priority="116" stopIfTrue="1">
      <formula>OR($AH$11&gt;0,$AJ$11&gt;0)</formula>
    </cfRule>
  </conditionalFormatting>
  <conditionalFormatting sqref="A12">
    <cfRule type="expression" dxfId="294" priority="184" stopIfTrue="1">
      <formula>OR($AH$32&gt;0,$AJ$32&gt;0)</formula>
    </cfRule>
  </conditionalFormatting>
  <conditionalFormatting sqref="A28">
    <cfRule type="expression" dxfId="293" priority="126" stopIfTrue="1">
      <formula>OR($AH$34&gt;0,$AJ$34&gt;0)</formula>
    </cfRule>
  </conditionalFormatting>
  <conditionalFormatting sqref="A29">
    <cfRule type="expression" dxfId="292" priority="93" stopIfTrue="1">
      <formula>OR($AH$35&gt;0,$AJ$35&gt;0)</formula>
    </cfRule>
  </conditionalFormatting>
  <conditionalFormatting sqref="A30">
    <cfRule type="expression" dxfId="291" priority="128" stopIfTrue="1">
      <formula>OR($AH$42&gt;0,$AJ$42&gt;0)</formula>
    </cfRule>
  </conditionalFormatting>
  <conditionalFormatting sqref="A51">
    <cfRule type="expression" dxfId="290" priority="129" stopIfTrue="1">
      <formula>OR($AH$54&gt;0,$AJ$54&gt;0)</formula>
    </cfRule>
  </conditionalFormatting>
  <conditionalFormatting sqref="A93">
    <cfRule type="expression" dxfId="289" priority="107" stopIfTrue="1">
      <formula>OR($AH$15&gt;0,$AJ$15&gt;0)</formula>
    </cfRule>
  </conditionalFormatting>
  <conditionalFormatting sqref="A94">
    <cfRule type="expression" dxfId="288" priority="106" stopIfTrue="1">
      <formula>OR($AH$16&gt;0,$AJ$16&gt;0)</formula>
    </cfRule>
  </conditionalFormatting>
  <conditionalFormatting sqref="A95">
    <cfRule type="expression" dxfId="287" priority="105" stopIfTrue="1">
      <formula>OR($AH$17&gt;0,$AJ$17&gt;0)</formula>
    </cfRule>
  </conditionalFormatting>
  <conditionalFormatting sqref="A96">
    <cfRule type="expression" dxfId="286" priority="104" stopIfTrue="1">
      <formula>OR($AH$18&gt;0,$AJ$18&gt;0)</formula>
    </cfRule>
  </conditionalFormatting>
  <conditionalFormatting sqref="A97">
    <cfRule type="expression" dxfId="285" priority="103" stopIfTrue="1">
      <formula>OR($AH$19&gt;0,$AJ$19&gt;0)</formula>
    </cfRule>
  </conditionalFormatting>
  <conditionalFormatting sqref="A98">
    <cfRule type="expression" dxfId="284" priority="102" stopIfTrue="1">
      <formula>OR($AH$20&gt;0,$AJ$20&gt;0)</formula>
    </cfRule>
  </conditionalFormatting>
  <conditionalFormatting sqref="A99">
    <cfRule type="expression" dxfId="283" priority="101" stopIfTrue="1">
      <formula>OR($AH$21&gt;0,$AJ$21&gt;0)</formula>
    </cfRule>
  </conditionalFormatting>
  <conditionalFormatting sqref="A100">
    <cfRule type="expression" dxfId="282" priority="100" stopIfTrue="1">
      <formula>OR($AH$22&gt;0,$AJ$22&gt;0)</formula>
    </cfRule>
  </conditionalFormatting>
  <conditionalFormatting sqref="A101">
    <cfRule type="expression" dxfId="281" priority="99" stopIfTrue="1">
      <formula>OR($AH$23&gt;0,$AJ$23&gt;0)</formula>
    </cfRule>
  </conditionalFormatting>
  <conditionalFormatting sqref="A102">
    <cfRule type="expression" dxfId="280" priority="98" stopIfTrue="1">
      <formula>OR($AH$24&gt;0,$AJ$24&gt;0)</formula>
    </cfRule>
  </conditionalFormatting>
  <conditionalFormatting sqref="A103">
    <cfRule type="expression" dxfId="279" priority="97" stopIfTrue="1">
      <formula>OR($AH$25&gt;0,$AJ$25&gt;0)</formula>
    </cfRule>
  </conditionalFormatting>
  <conditionalFormatting sqref="A104">
    <cfRule type="expression" dxfId="278" priority="96" stopIfTrue="1">
      <formula>OR($AH$26&gt;0,$AJ$26&gt;0)</formula>
    </cfRule>
  </conditionalFormatting>
  <conditionalFormatting sqref="A105">
    <cfRule type="expression" dxfId="277" priority="95" stopIfTrue="1">
      <formula>OR($AH$27&gt;0,$AJ$27&gt;0)</formula>
    </cfRule>
  </conditionalFormatting>
  <conditionalFormatting sqref="A106">
    <cfRule type="expression" dxfId="276" priority="94" stopIfTrue="1">
      <formula>OR($AH$28&gt;0,$AJ$28&gt;0)</formula>
    </cfRule>
  </conditionalFormatting>
  <conditionalFormatting sqref="A107">
    <cfRule type="expression" dxfId="275" priority="144" stopIfTrue="1">
      <formula>OR($AH$29&gt;0,$AJ$29&gt;0)</formula>
    </cfRule>
  </conditionalFormatting>
  <conditionalFormatting sqref="A108">
    <cfRule type="expression" dxfId="274" priority="145" stopIfTrue="1">
      <formula>OR($AH$30&gt;0,$AJ$30&gt;0)</formula>
    </cfRule>
  </conditionalFormatting>
  <conditionalFormatting sqref="A111">
    <cfRule type="expression" dxfId="273" priority="91" stopIfTrue="1">
      <formula>OR($AH$37&gt;0,$AJ$37&gt;0)</formula>
    </cfRule>
  </conditionalFormatting>
  <conditionalFormatting sqref="A112">
    <cfRule type="expression" dxfId="272" priority="90" stopIfTrue="1">
      <formula>OR($AH$38&gt;0,$AJ$38&gt;0)</formula>
    </cfRule>
  </conditionalFormatting>
  <conditionalFormatting sqref="A113">
    <cfRule type="expression" dxfId="271" priority="89" stopIfTrue="1">
      <formula>OR($AH$39&gt;0,$AJ$39&gt;0)</formula>
    </cfRule>
  </conditionalFormatting>
  <conditionalFormatting sqref="A114">
    <cfRule type="expression" dxfId="270" priority="111" stopIfTrue="1">
      <formula>OR($AH$40&gt;0,$AJ$40&gt;0)</formula>
    </cfRule>
  </conditionalFormatting>
  <conditionalFormatting sqref="A115">
    <cfRule type="expression" dxfId="269" priority="150" stopIfTrue="1">
      <formula>OR($AH$41&gt;0,$AJ$41&gt;0)</formula>
    </cfRule>
  </conditionalFormatting>
  <conditionalFormatting sqref="A118 A126">
    <cfRule type="expression" dxfId="268" priority="86" stopIfTrue="1">
      <formula>OR($AH$45&gt;0,$AJ$45&gt;0)</formula>
    </cfRule>
  </conditionalFormatting>
  <conditionalFormatting sqref="A119">
    <cfRule type="expression" dxfId="267" priority="85" stopIfTrue="1">
      <formula>OR($AH$46&gt;0,$AJ$46&gt;0)</formula>
    </cfRule>
  </conditionalFormatting>
  <conditionalFormatting sqref="A120">
    <cfRule type="expression" dxfId="266" priority="84" stopIfTrue="1">
      <formula>OR($AH$47&gt;0,$AJ$47&gt;0)</formula>
    </cfRule>
  </conditionalFormatting>
  <conditionalFormatting sqref="A121">
    <cfRule type="expression" dxfId="265" priority="83" stopIfTrue="1">
      <formula>OR($AH$48&gt;0,$AJ$48&gt;0)</formula>
    </cfRule>
  </conditionalFormatting>
  <conditionalFormatting sqref="A122">
    <cfRule type="expression" dxfId="264" priority="82" stopIfTrue="1">
      <formula>OR($AH$49&gt;0,$AJ$49&gt;0)</formula>
    </cfRule>
  </conditionalFormatting>
  <conditionalFormatting sqref="A123">
    <cfRule type="expression" dxfId="263" priority="81" stopIfTrue="1">
      <formula>OR($AH$50&gt;0,$AJ$50&gt;0)</formula>
    </cfRule>
  </conditionalFormatting>
  <conditionalFormatting sqref="A124">
    <cfRule type="expression" dxfId="262" priority="157" stopIfTrue="1">
      <formula>OR($AH$51&gt;0,$AJ$51&gt;0)</formula>
    </cfRule>
  </conditionalFormatting>
  <conditionalFormatting sqref="A125">
    <cfRule type="expression" dxfId="261" priority="110" stopIfTrue="1">
      <formula>OR($AH$52&gt;0,$AJ$52&gt;0)</formula>
    </cfRule>
  </conditionalFormatting>
  <conditionalFormatting sqref="D8">
    <cfRule type="expression" dxfId="260" priority="49" stopIfTrue="1">
      <formula>$AJ$8&gt;0</formula>
    </cfRule>
  </conditionalFormatting>
  <conditionalFormatting sqref="D9">
    <cfRule type="expression" dxfId="259" priority="48" stopIfTrue="1">
      <formula>$AJ$9&gt;0</formula>
    </cfRule>
  </conditionalFormatting>
  <conditionalFormatting sqref="D10">
    <cfRule type="expression" dxfId="258" priority="47" stopIfTrue="1">
      <formula>$AJ$10&gt;0</formula>
    </cfRule>
  </conditionalFormatting>
  <conditionalFormatting sqref="D11">
    <cfRule type="expression" dxfId="257" priority="46" stopIfTrue="1">
      <formula>$AJ$11&gt;0</formula>
    </cfRule>
  </conditionalFormatting>
  <conditionalFormatting sqref="D12 D109">
    <cfRule type="expression" dxfId="256" priority="29" stopIfTrue="1">
      <formula>$AJ$32&gt;0</formula>
    </cfRule>
  </conditionalFormatting>
  <conditionalFormatting sqref="D24:D25">
    <cfRule type="expression" dxfId="255" priority="2" stopIfTrue="1">
      <formula>$AJ$31&gt;0</formula>
    </cfRule>
  </conditionalFormatting>
  <conditionalFormatting sqref="D28">
    <cfRule type="expression" dxfId="254" priority="11" stopIfTrue="1">
      <formula>$AJ$34&gt;0</formula>
    </cfRule>
  </conditionalFormatting>
  <conditionalFormatting sqref="D29">
    <cfRule type="expression" dxfId="253" priority="10" stopIfTrue="1">
      <formula>$AJ$35&gt;0</formula>
    </cfRule>
  </conditionalFormatting>
  <conditionalFormatting sqref="D30 D116">
    <cfRule type="expression" dxfId="252" priority="23" stopIfTrue="1">
      <formula>$AJ$42&gt;0</formula>
    </cfRule>
  </conditionalFormatting>
  <conditionalFormatting sqref="D51 D127">
    <cfRule type="expression" dxfId="251" priority="13" stopIfTrue="1">
      <formula>$AJ$54&gt;0</formula>
    </cfRule>
  </conditionalFormatting>
  <conditionalFormatting sqref="D56">
    <cfRule type="cellIs" dxfId="250" priority="1" stopIfTrue="1" operator="greaterThanOrEqual">
      <formula>1</formula>
    </cfRule>
  </conditionalFormatting>
  <conditionalFormatting sqref="D93">
    <cfRule type="expression" dxfId="249" priority="45" stopIfTrue="1">
      <formula>$AJ$15&gt;0</formula>
    </cfRule>
  </conditionalFormatting>
  <conditionalFormatting sqref="D94">
    <cfRule type="expression" dxfId="248" priority="44" stopIfTrue="1">
      <formula>$AJ$16&gt;0</formula>
    </cfRule>
  </conditionalFormatting>
  <conditionalFormatting sqref="D95">
    <cfRule type="expression" dxfId="247" priority="43" stopIfTrue="1">
      <formula>$AJ$17&gt;0</formula>
    </cfRule>
  </conditionalFormatting>
  <conditionalFormatting sqref="D96">
    <cfRule type="expression" dxfId="246" priority="42" stopIfTrue="1">
      <formula>$AJ$18&gt;0</formula>
    </cfRule>
  </conditionalFormatting>
  <conditionalFormatting sqref="D97">
    <cfRule type="expression" dxfId="245" priority="41" stopIfTrue="1">
      <formula>$AJ$19&gt;0</formula>
    </cfRule>
  </conditionalFormatting>
  <conditionalFormatting sqref="D98">
    <cfRule type="expression" dxfId="244" priority="40" stopIfTrue="1">
      <formula>$AJ$20&gt;0</formula>
    </cfRule>
  </conditionalFormatting>
  <conditionalFormatting sqref="D99">
    <cfRule type="expression" dxfId="243" priority="39" stopIfTrue="1">
      <formula>$AJ$21&gt;0</formula>
    </cfRule>
  </conditionalFormatting>
  <conditionalFormatting sqref="D100">
    <cfRule type="expression" dxfId="242" priority="38" stopIfTrue="1">
      <formula>$AJ$22&gt;0</formula>
    </cfRule>
  </conditionalFormatting>
  <conditionalFormatting sqref="D101">
    <cfRule type="expression" dxfId="241" priority="37" stopIfTrue="1">
      <formula>$AJ$23&gt;0</formula>
    </cfRule>
  </conditionalFormatting>
  <conditionalFormatting sqref="D102">
    <cfRule type="expression" dxfId="240" priority="36" stopIfTrue="1">
      <formula>$AJ$24&gt;0</formula>
    </cfRule>
  </conditionalFormatting>
  <conditionalFormatting sqref="D103">
    <cfRule type="expression" dxfId="239" priority="35" stopIfTrue="1">
      <formula>$AJ$25&gt;0</formula>
    </cfRule>
  </conditionalFormatting>
  <conditionalFormatting sqref="D104">
    <cfRule type="expression" dxfId="238" priority="34" stopIfTrue="1">
      <formula>$AJ$26&gt;0</formula>
    </cfRule>
  </conditionalFormatting>
  <conditionalFormatting sqref="D105">
    <cfRule type="expression" dxfId="237" priority="33" stopIfTrue="1">
      <formula>$AJ$27&gt;0</formula>
    </cfRule>
  </conditionalFormatting>
  <conditionalFormatting sqref="D106">
    <cfRule type="expression" dxfId="236" priority="32" stopIfTrue="1">
      <formula>$AJ$28&gt;0</formula>
    </cfRule>
  </conditionalFormatting>
  <conditionalFormatting sqref="D107">
    <cfRule type="expression" dxfId="235" priority="31" stopIfTrue="1">
      <formula>$AJ$29&gt;0</formula>
    </cfRule>
  </conditionalFormatting>
  <conditionalFormatting sqref="D108">
    <cfRule type="expression" dxfId="234" priority="30" stopIfTrue="1">
      <formula>$AJ$30&gt;0</formula>
    </cfRule>
  </conditionalFormatting>
  <conditionalFormatting sqref="D111">
    <cfRule type="expression" dxfId="233" priority="28" stopIfTrue="1">
      <formula>$AJ$37&gt;0</formula>
    </cfRule>
  </conditionalFormatting>
  <conditionalFormatting sqref="D112">
    <cfRule type="expression" dxfId="232" priority="27" stopIfTrue="1">
      <formula>$AJ$38&gt;0</formula>
    </cfRule>
  </conditionalFormatting>
  <conditionalFormatting sqref="D113">
    <cfRule type="expression" dxfId="231" priority="26" stopIfTrue="1">
      <formula>$AJ$39&gt;0</formula>
    </cfRule>
  </conditionalFormatting>
  <conditionalFormatting sqref="D114:D115">
    <cfRule type="expression" dxfId="230" priority="25" stopIfTrue="1">
      <formula>$AJ$40&gt;0</formula>
    </cfRule>
  </conditionalFormatting>
  <conditionalFormatting sqref="D118">
    <cfRule type="expression" dxfId="229" priority="22" stopIfTrue="1">
      <formula>$AJ$45&gt;0</formula>
    </cfRule>
  </conditionalFormatting>
  <conditionalFormatting sqref="D119">
    <cfRule type="expression" dxfId="228" priority="21" stopIfTrue="1">
      <formula>$AJ$46&gt;0</formula>
    </cfRule>
  </conditionalFormatting>
  <conditionalFormatting sqref="D120">
    <cfRule type="expression" dxfId="227" priority="20" stopIfTrue="1">
      <formula>$AJ$47&gt;0</formula>
    </cfRule>
  </conditionalFormatting>
  <conditionalFormatting sqref="D121">
    <cfRule type="expression" dxfId="226" priority="19" stopIfTrue="1">
      <formula>$AJ$48&gt;0</formula>
    </cfRule>
  </conditionalFormatting>
  <conditionalFormatting sqref="D122">
    <cfRule type="expression" dxfId="225" priority="18" stopIfTrue="1">
      <formula>$AJ$49&gt;0</formula>
    </cfRule>
  </conditionalFormatting>
  <conditionalFormatting sqref="D123">
    <cfRule type="expression" dxfId="224" priority="17" stopIfTrue="1">
      <formula>$AJ$50&gt;0</formula>
    </cfRule>
  </conditionalFormatting>
  <conditionalFormatting sqref="D124">
    <cfRule type="expression" dxfId="223" priority="16" stopIfTrue="1">
      <formula>$AJ$51&gt;0</formula>
    </cfRule>
  </conditionalFormatting>
  <conditionalFormatting sqref="D125">
    <cfRule type="expression" dxfId="222" priority="15" stopIfTrue="1">
      <formula>$AJ$52&gt;0</formula>
    </cfRule>
  </conditionalFormatting>
  <conditionalFormatting sqref="D126">
    <cfRule type="expression" dxfId="221" priority="14" stopIfTrue="1">
      <formula>$AJ$53&gt;0</formula>
    </cfRule>
  </conditionalFormatting>
  <conditionalFormatting sqref="E12 E109">
    <cfRule type="expression" dxfId="220" priority="175" stopIfTrue="1">
      <formula>$AC$32&gt;0</formula>
    </cfRule>
  </conditionalFormatting>
  <conditionalFormatting sqref="E24:E25">
    <cfRule type="expression" dxfId="219" priority="160" stopIfTrue="1">
      <formula>$AC$31&gt;0</formula>
    </cfRule>
  </conditionalFormatting>
  <conditionalFormatting sqref="E30 E116">
    <cfRule type="expression" dxfId="218" priority="165" stopIfTrue="1">
      <formula>$AC$42&gt;0</formula>
    </cfRule>
  </conditionalFormatting>
  <conditionalFormatting sqref="E51 E127">
    <cfRule type="expression" dxfId="217" priority="170" stopIfTrue="1">
      <formula>$AC$54&gt;0</formula>
    </cfRule>
  </conditionalFormatting>
  <conditionalFormatting sqref="F12 F109">
    <cfRule type="expression" dxfId="216" priority="176" stopIfTrue="1">
      <formula>$AD$32&gt;0</formula>
    </cfRule>
  </conditionalFormatting>
  <conditionalFormatting sqref="F24:F25">
    <cfRule type="expression" dxfId="215" priority="161" stopIfTrue="1">
      <formula>$AD$31&gt;0</formula>
    </cfRule>
  </conditionalFormatting>
  <conditionalFormatting sqref="F30 F116">
    <cfRule type="expression" dxfId="214" priority="166" stopIfTrue="1">
      <formula>$AD$42&gt;0</formula>
    </cfRule>
  </conditionalFormatting>
  <conditionalFormatting sqref="F51 F127">
    <cfRule type="expression" dxfId="213" priority="171" stopIfTrue="1">
      <formula>$AD$54&gt;0</formula>
    </cfRule>
  </conditionalFormatting>
  <conditionalFormatting sqref="G12 G109">
    <cfRule type="expression" dxfId="212" priority="177" stopIfTrue="1">
      <formula>$AE$32&gt;0</formula>
    </cfRule>
  </conditionalFormatting>
  <conditionalFormatting sqref="G24:G25">
    <cfRule type="expression" dxfId="211" priority="162" stopIfTrue="1">
      <formula>$AE$31&gt;0</formula>
    </cfRule>
  </conditionalFormatting>
  <conditionalFormatting sqref="G30 G116">
    <cfRule type="expression" dxfId="210" priority="167" stopIfTrue="1">
      <formula>$AE$42&gt;0</formula>
    </cfRule>
  </conditionalFormatting>
  <conditionalFormatting sqref="G51 G127">
    <cfRule type="expression" dxfId="209" priority="172" stopIfTrue="1">
      <formula>$AE$54&gt;0</formula>
    </cfRule>
  </conditionalFormatting>
  <conditionalFormatting sqref="H12 H109">
    <cfRule type="expression" dxfId="208" priority="178" stopIfTrue="1">
      <formula>$AF$32&gt;0</formula>
    </cfRule>
  </conditionalFormatting>
  <conditionalFormatting sqref="H24:H25">
    <cfRule type="expression" dxfId="207" priority="163" stopIfTrue="1">
      <formula>$AF$31&gt;0</formula>
    </cfRule>
  </conditionalFormatting>
  <conditionalFormatting sqref="H30 H116">
    <cfRule type="expression" dxfId="206" priority="168" stopIfTrue="1">
      <formula>$AF$42&gt;0</formula>
    </cfRule>
  </conditionalFormatting>
  <conditionalFormatting sqref="H51 H127">
    <cfRule type="expression" dxfId="205" priority="173" stopIfTrue="1">
      <formula>$AF$54&gt;0</formula>
    </cfRule>
  </conditionalFormatting>
  <conditionalFormatting sqref="I12 I109">
    <cfRule type="expression" dxfId="204" priority="179" stopIfTrue="1">
      <formula>$AG$32&gt;0</formula>
    </cfRule>
  </conditionalFormatting>
  <conditionalFormatting sqref="I24:I25">
    <cfRule type="expression" dxfId="203" priority="164" stopIfTrue="1">
      <formula>$AG$31&gt;0</formula>
    </cfRule>
  </conditionalFormatting>
  <conditionalFormatting sqref="I30 I116">
    <cfRule type="expression" dxfId="202" priority="169" stopIfTrue="1">
      <formula>$AG$42&gt;0</formula>
    </cfRule>
  </conditionalFormatting>
  <conditionalFormatting sqref="I51 I127">
    <cfRule type="expression" dxfId="201" priority="174" stopIfTrue="1">
      <formula>$AG$54&gt;0</formula>
    </cfRule>
  </conditionalFormatting>
  <printOptions horizontalCentered="1" verticalCentered="1"/>
  <pageMargins left="0.5" right="0.5" top="0.5" bottom="0.5" header="0" footer="0"/>
  <pageSetup scale="63" fitToHeight="3" orientation="portrait" blackAndWhite="1" horizontalDpi="300" verticalDpi="300" r:id="rId1"/>
  <headerFooter alignWithMargins="0"/>
  <rowBreaks count="2" manualBreakCount="2">
    <brk id="70" max="13" man="1"/>
    <brk id="127"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J160"/>
  <sheetViews>
    <sheetView zoomScaleNormal="100" workbookViewId="0">
      <selection activeCell="E8" sqref="E8"/>
    </sheetView>
  </sheetViews>
  <sheetFormatPr defaultColWidth="8.7265625" defaultRowHeight="12.5"/>
  <cols>
    <col min="1" max="1" width="7.453125" style="2" customWidth="1"/>
    <col min="2" max="2" width="6" style="2" customWidth="1"/>
    <col min="3" max="3" width="28.1796875" customWidth="1"/>
    <col min="4" max="4" width="11" customWidth="1"/>
    <col min="5" max="9" width="9.453125" customWidth="1"/>
    <col min="10" max="10" width="10.453125" customWidth="1"/>
    <col min="11" max="11" width="10.7265625" customWidth="1"/>
    <col min="12" max="13" width="9.453125" customWidth="1"/>
    <col min="14" max="14" width="11" customWidth="1"/>
    <col min="15" max="17" width="12.1796875" customWidth="1"/>
    <col min="18" max="18" width="34.453125" hidden="1" customWidth="1"/>
    <col min="19" max="36" width="9.1796875" hidden="1" customWidth="1"/>
  </cols>
  <sheetData>
    <row r="1" spans="1:36" ht="25.5" customHeight="1">
      <c r="A1" s="833" t="s">
        <v>29</v>
      </c>
      <c r="B1" s="824"/>
      <c r="C1" s="797"/>
      <c r="D1" s="833" t="str">
        <f>PSUYr3!D1</f>
        <v>PLYMOUTH STATE UNIVERSITY- USNH</v>
      </c>
      <c r="E1" s="1062"/>
      <c r="F1" s="1062"/>
      <c r="G1" s="1062"/>
      <c r="H1" s="1062"/>
      <c r="I1" s="1062"/>
      <c r="J1" s="1062"/>
      <c r="K1" s="1062"/>
      <c r="L1" s="1062"/>
      <c r="M1" s="1062"/>
      <c r="N1" s="1063"/>
      <c r="O1" s="718"/>
      <c r="P1" s="718"/>
    </row>
    <row r="2" spans="1:36" ht="13.15" customHeight="1">
      <c r="A2" s="1156" t="s">
        <v>18</v>
      </c>
      <c r="B2" s="718"/>
      <c r="C2" s="737"/>
      <c r="D2" s="1108" t="str">
        <f>PSUYr1!D2</f>
        <v>New-Continuation-Revision-Supplement</v>
      </c>
      <c r="E2" s="1109"/>
      <c r="F2" s="1109"/>
      <c r="G2" s="1109"/>
      <c r="H2" s="1109"/>
      <c r="I2" s="1109"/>
      <c r="J2" s="1110"/>
      <c r="K2" s="1043">
        <f>Instructions!A23</f>
        <v>0</v>
      </c>
      <c r="L2" s="847"/>
      <c r="M2" s="847"/>
      <c r="N2" s="1051"/>
      <c r="O2" s="1176" t="s">
        <v>63</v>
      </c>
      <c r="P2" s="1146"/>
      <c r="Q2" s="1120"/>
    </row>
    <row r="3" spans="1:36" ht="13.15" customHeight="1">
      <c r="A3" s="738" t="s">
        <v>230</v>
      </c>
      <c r="B3" s="718"/>
      <c r="C3" s="737"/>
      <c r="D3" s="1108" t="str">
        <f>PSUYr1!D3</f>
        <v>PI Name (Last, First)</v>
      </c>
      <c r="E3" s="1109"/>
      <c r="F3" s="1109"/>
      <c r="G3" s="1110"/>
      <c r="H3" s="1057" t="s">
        <v>233</v>
      </c>
      <c r="I3" s="824"/>
      <c r="J3" s="1150" t="str">
        <f>IF(PSUYr1!K2="","",PSUYr1!K2)</f>
        <v/>
      </c>
      <c r="K3" s="1151"/>
      <c r="L3" s="19"/>
      <c r="M3" s="999" t="s">
        <v>361</v>
      </c>
      <c r="N3" s="733"/>
      <c r="O3" s="719"/>
      <c r="P3" s="719"/>
      <c r="Q3" s="1123"/>
    </row>
    <row r="4" spans="1:36" ht="13.15" customHeight="1">
      <c r="A4" s="1068" t="s">
        <v>19</v>
      </c>
      <c r="B4" s="906"/>
      <c r="C4" s="901"/>
      <c r="D4" s="1112" t="str">
        <f>IF(PSUYr1!D4="","",PSUYr1!D4)</f>
        <v>Preparer</v>
      </c>
      <c r="E4" s="1109"/>
      <c r="F4" s="1109" t="str">
        <f>IF(PSUYr1!F4="","",PSUYr1!F4)</f>
        <v/>
      </c>
      <c r="G4" s="1110"/>
      <c r="H4" s="1010" t="s">
        <v>21</v>
      </c>
      <c r="I4" s="1051"/>
      <c r="J4" s="1006" t="str">
        <f>IF(PSUYr1!J4="","",PSUYr1!J4)</f>
        <v/>
      </c>
      <c r="K4" s="1007"/>
      <c r="L4" s="19"/>
      <c r="M4" s="1001" t="str">
        <f>IF(PSUYr1!J3="","",PSUYr1!J3)</f>
        <v/>
      </c>
      <c r="N4" s="1002"/>
      <c r="O4" s="1149"/>
      <c r="P4" s="1149"/>
      <c r="Q4" s="1126"/>
    </row>
    <row r="5" spans="1:36" ht="13.15" customHeight="1">
      <c r="A5" s="1128" t="s">
        <v>183</v>
      </c>
      <c r="B5" s="1181" t="s">
        <v>179</v>
      </c>
      <c r="C5" s="840" t="s">
        <v>48</v>
      </c>
      <c r="D5" s="848" t="s">
        <v>54</v>
      </c>
      <c r="E5" s="999" t="s">
        <v>280</v>
      </c>
      <c r="F5" s="1041"/>
      <c r="G5" s="1041"/>
      <c r="H5" s="1041"/>
      <c r="I5" s="1041"/>
      <c r="J5" s="1042"/>
      <c r="K5" s="1079" t="s">
        <v>298</v>
      </c>
      <c r="L5" s="731" t="str">
        <f>PSUYr1!L5</f>
        <v>Third Party*</v>
      </c>
      <c r="M5" s="1042"/>
      <c r="N5" s="1055" t="s">
        <v>46</v>
      </c>
      <c r="O5" s="1179" t="s">
        <v>0</v>
      </c>
      <c r="P5" s="1076" t="s">
        <v>299</v>
      </c>
      <c r="Q5" s="1076" t="s">
        <v>298</v>
      </c>
    </row>
    <row r="6" spans="1:36" ht="13.15" customHeight="1">
      <c r="A6" s="993"/>
      <c r="B6" s="1020"/>
      <c r="C6" s="831"/>
      <c r="D6" s="849"/>
      <c r="E6" s="332" t="str">
        <f>PSUYr1!E6</f>
        <v>Dept E&amp;G</v>
      </c>
      <c r="F6" s="332" t="str">
        <f>PSUYr1!F6</f>
        <v>College</v>
      </c>
      <c r="G6" s="332" t="str">
        <f>PSUYr1!G6</f>
        <v>Other1</v>
      </c>
      <c r="H6" s="332" t="str">
        <f>PSUYr1!H6</f>
        <v>Other2</v>
      </c>
      <c r="I6" s="332" t="str">
        <f>PSUYr1!I6</f>
        <v>Other3</v>
      </c>
      <c r="J6" s="503" t="s">
        <v>297</v>
      </c>
      <c r="K6" s="993"/>
      <c r="L6" s="25" t="str">
        <f>PSUYr1!L6</f>
        <v>Cash</v>
      </c>
      <c r="M6" s="16" t="str">
        <f>PSUYr1!M6</f>
        <v>In-Kind</v>
      </c>
      <c r="N6" s="993"/>
      <c r="O6" s="1180"/>
      <c r="P6" s="1059"/>
      <c r="Q6" s="1127"/>
      <c r="U6" t="s">
        <v>365</v>
      </c>
      <c r="V6" t="s">
        <v>366</v>
      </c>
      <c r="W6" t="s">
        <v>366</v>
      </c>
      <c r="X6" t="s">
        <v>366</v>
      </c>
      <c r="Y6" t="s">
        <v>366</v>
      </c>
      <c r="Z6" t="s">
        <v>365</v>
      </c>
    </row>
    <row r="7" spans="1:36" ht="13.15" customHeight="1">
      <c r="A7" s="322" t="str">
        <f>IF(PSUYr3!A7&lt;&gt;"",PSUYr3!A7,"")</f>
        <v/>
      </c>
      <c r="B7" s="301" t="str">
        <f>IF(PSUYr1!B7="","",PSUYr1!B7)</f>
        <v>SENIOR PERSONNEL - names and account codes must be entered in Sponsor tab</v>
      </c>
      <c r="C7" s="102"/>
      <c r="D7" s="102"/>
      <c r="E7" s="102"/>
      <c r="F7" s="102"/>
      <c r="G7" s="102"/>
      <c r="H7" s="102"/>
      <c r="I7" s="102"/>
      <c r="J7" s="102"/>
      <c r="K7" s="102"/>
      <c r="L7" s="102"/>
      <c r="M7" s="102"/>
      <c r="N7" s="103"/>
      <c r="O7" s="994"/>
      <c r="P7" s="824"/>
      <c r="Q7" s="797"/>
      <c r="S7" s="855" t="s">
        <v>241</v>
      </c>
      <c r="T7" s="709"/>
      <c r="U7" s="429" t="s">
        <v>287</v>
      </c>
      <c r="V7" s="429" t="s">
        <v>288</v>
      </c>
      <c r="W7" s="429" t="s">
        <v>286</v>
      </c>
      <c r="X7" s="429" t="s">
        <v>284</v>
      </c>
      <c r="Y7" s="429" t="s">
        <v>367</v>
      </c>
      <c r="Z7" s="429" t="s">
        <v>285</v>
      </c>
      <c r="AA7" s="439" t="s">
        <v>249</v>
      </c>
    </row>
    <row r="8" spans="1:36" ht="13.15" customHeight="1">
      <c r="A8" s="396" t="str">
        <f>IF(PSUYr3!A8&lt;&gt;"",PSUYr3!A8,"")</f>
        <v/>
      </c>
      <c r="B8" s="396" t="str">
        <f>IF(PSUYr3!B8&lt;&gt;"",PSUYr3!B8,"")</f>
        <v/>
      </c>
      <c r="C8" s="46" t="str">
        <f>IF(PSUYr1!C8="","",PSUYr1!C8)</f>
        <v/>
      </c>
      <c r="D8" s="354">
        <f>Sponsor!G8</f>
        <v>0</v>
      </c>
      <c r="E8" s="51"/>
      <c r="F8" s="51"/>
      <c r="G8" s="51"/>
      <c r="H8" s="51"/>
      <c r="I8" s="51"/>
      <c r="J8" s="52">
        <f t="shared" ref="J8:J13" si="0">SUM(E8:I8)</f>
        <v>0</v>
      </c>
      <c r="K8" s="53">
        <f>D8+J8</f>
        <v>0</v>
      </c>
      <c r="L8" s="51"/>
      <c r="M8" s="51"/>
      <c r="N8" s="53">
        <f t="shared" ref="N8:N13" si="1">SUM(K8:M8)</f>
        <v>0</v>
      </c>
      <c r="O8" s="54">
        <f>PSUYr1!D8+PSUYr2!D8+PSUYr3!D8+PSUYr4!D8+PSUYr5!D8</f>
        <v>0</v>
      </c>
      <c r="P8" s="55">
        <f>PSUYr1!J8+PSUYr2!J8+PSUYr3!J8+PSUYr4!J8+PSUYr5!J8</f>
        <v>0</v>
      </c>
      <c r="Q8" s="56">
        <f>PSUYr1!K8+PSUYr2!K8+PSUYr3!K8+PSUYr4!K8+PSUYr5!K8</f>
        <v>0</v>
      </c>
      <c r="S8" s="709"/>
      <c r="T8" s="709"/>
      <c r="U8" s="200">
        <f>SUMIF(A8:A11,U7,E8:E11)</f>
        <v>0</v>
      </c>
      <c r="V8" s="200">
        <f>SUMIF(A8:A11,V7,E8:E11)</f>
        <v>0</v>
      </c>
      <c r="W8" s="200">
        <f>SUMIF(A8:A11,W7,E8:E11)</f>
        <v>0</v>
      </c>
      <c r="X8" s="200">
        <f>SUMIF(A8:A11,X7,E8:E11)</f>
        <v>0</v>
      </c>
      <c r="Y8" s="200">
        <f>SUMIF(A8:A11,Y7,E8:E11)</f>
        <v>0</v>
      </c>
      <c r="Z8" s="200">
        <f>SUMIF(A8:A11,Z7,E8:E11)</f>
        <v>0</v>
      </c>
      <c r="AC8" s="440">
        <f>IF(AND(E8&gt;0,Sponsor!$A8=0),1,0)</f>
        <v>0</v>
      </c>
      <c r="AD8" s="440">
        <f>IF(AND(F8&gt;0,Sponsor!$A8=0),1,0)</f>
        <v>0</v>
      </c>
      <c r="AE8" s="440">
        <f>IF(AND(G8&gt;0,Sponsor!$A8=0),1,0)</f>
        <v>0</v>
      </c>
      <c r="AF8" s="440">
        <f>IF(AND(H8&gt;0,Sponsor!$A8=0),1,0)</f>
        <v>0</v>
      </c>
      <c r="AG8" s="440">
        <f>IF(AND(I8&gt;0,Sponsor!$A8=0),1,0)</f>
        <v>0</v>
      </c>
      <c r="AH8" s="440">
        <f>SUM(AC8:AG8)</f>
        <v>0</v>
      </c>
      <c r="AJ8" s="440">
        <f>Sponsor!AC8</f>
        <v>0</v>
      </c>
    </row>
    <row r="9" spans="1:36" ht="13.15" customHeight="1">
      <c r="A9" s="396" t="str">
        <f>IF(PSUYr3!A9&lt;&gt;"",PSUYr3!A9,"")</f>
        <v/>
      </c>
      <c r="B9" s="396" t="str">
        <f>IF(PSUYr3!B9&lt;&gt;"",PSUYr3!B9,"")</f>
        <v/>
      </c>
      <c r="C9" s="46" t="str">
        <f>IF(PSUYr1!C9="","",PSUYr1!C9)</f>
        <v/>
      </c>
      <c r="D9" s="355">
        <f>Sponsor!G9</f>
        <v>0</v>
      </c>
      <c r="E9" s="57"/>
      <c r="F9" s="57"/>
      <c r="G9" s="57"/>
      <c r="H9" s="57"/>
      <c r="I9" s="57"/>
      <c r="J9" s="58">
        <f t="shared" si="0"/>
        <v>0</v>
      </c>
      <c r="K9" s="59">
        <f>D9+J9</f>
        <v>0</v>
      </c>
      <c r="L9" s="57"/>
      <c r="M9" s="57"/>
      <c r="N9" s="59">
        <f t="shared" si="1"/>
        <v>0</v>
      </c>
      <c r="O9" s="54">
        <f>PSUYr1!D9+PSUYr2!D9+PSUYr3!D9+PSUYr4!D9+PSUYr5!D9</f>
        <v>0</v>
      </c>
      <c r="P9" s="55">
        <f>PSUYr1!J9+PSUYr2!J9+PSUYr3!J9+PSUYr4!J9+PSUYr5!J9</f>
        <v>0</v>
      </c>
      <c r="Q9" s="60">
        <f>PSUYr1!K9+PSUYr2!K9+PSUYr3!K9+PSUYr4!K9+PSUYr5!K9</f>
        <v>0</v>
      </c>
      <c r="S9" s="709"/>
      <c r="T9" s="709"/>
      <c r="U9" s="200">
        <f>SUMIF(A93:A108,U7,E93:E108)</f>
        <v>0</v>
      </c>
      <c r="V9" s="200">
        <f>SUMIF(A93:A108,V7,E93:E108)</f>
        <v>0</v>
      </c>
      <c r="W9" s="200">
        <f>SUMIF(A93:A108,W7,E93:E108)</f>
        <v>0</v>
      </c>
      <c r="X9" s="200">
        <f>SUMIF(A93:A108,X7,E93:E108)</f>
        <v>0</v>
      </c>
      <c r="Y9" s="200">
        <f>SUMIF(A93:A108,Y7,E93:E108)</f>
        <v>0</v>
      </c>
      <c r="Z9" s="200">
        <f>SUMIF(A93:A108,Z7,E93:E108)</f>
        <v>0</v>
      </c>
      <c r="AC9" s="440">
        <f>IF(AND(E9&gt;0,Sponsor!$A9=0),1,0)</f>
        <v>0</v>
      </c>
      <c r="AD9" s="440">
        <f>IF(AND(F9&gt;0,Sponsor!$A9=0),1,0)</f>
        <v>0</v>
      </c>
      <c r="AE9" s="440">
        <f>IF(AND(G9&gt;0,Sponsor!$A9=0),1,0)</f>
        <v>0</v>
      </c>
      <c r="AF9" s="440">
        <f>IF(AND(H9&gt;0,Sponsor!$A9=0),1,0)</f>
        <v>0</v>
      </c>
      <c r="AG9" s="440">
        <f>IF(AND(I9&gt;0,Sponsor!$A9=0),1,0)</f>
        <v>0</v>
      </c>
      <c r="AH9" s="440">
        <f>SUM(AC9:AG9)</f>
        <v>0</v>
      </c>
      <c r="AJ9" s="440">
        <f>Sponsor!AC9</f>
        <v>0</v>
      </c>
    </row>
    <row r="10" spans="1:36" ht="13.15" customHeight="1">
      <c r="A10" s="396" t="str">
        <f>IF(PSUYr3!A10&lt;&gt;"",PSUYr3!A10,"")</f>
        <v/>
      </c>
      <c r="B10" s="396" t="str">
        <f>IF(PSUYr3!B10&lt;&gt;"",PSUYr3!B10,"")</f>
        <v/>
      </c>
      <c r="C10" s="46" t="str">
        <f>IF(PSUYr1!C10="","",PSUYr1!C10)</f>
        <v/>
      </c>
      <c r="D10" s="355">
        <f>Sponsor!G10</f>
        <v>0</v>
      </c>
      <c r="E10" s="57"/>
      <c r="F10" s="57"/>
      <c r="G10" s="57"/>
      <c r="H10" s="57"/>
      <c r="I10" s="57"/>
      <c r="J10" s="58">
        <f t="shared" si="0"/>
        <v>0</v>
      </c>
      <c r="K10" s="59">
        <f>D10+J10</f>
        <v>0</v>
      </c>
      <c r="L10" s="57"/>
      <c r="M10" s="57"/>
      <c r="N10" s="59">
        <f t="shared" si="1"/>
        <v>0</v>
      </c>
      <c r="O10" s="54">
        <f>PSUYr1!D10+PSUYr2!D10+PSUYr3!D10+PSUYr4!D10+PSUYr5!D10</f>
        <v>0</v>
      </c>
      <c r="P10" s="55">
        <f>PSUYr1!J10+PSUYr2!J10+PSUYr3!J10+PSUYr4!J10+PSUYr5!J10</f>
        <v>0</v>
      </c>
      <c r="Q10" s="60">
        <f>PSUYr1!K10+PSUYr2!K10+PSUYr3!K10+PSUYr4!K10+PSUYr5!K10</f>
        <v>0</v>
      </c>
      <c r="S10" s="709"/>
      <c r="T10" s="709"/>
      <c r="U10" s="200">
        <f t="shared" ref="U10:Z10" si="2">SUM(U8:U9)</f>
        <v>0</v>
      </c>
      <c r="V10" s="200">
        <f t="shared" si="2"/>
        <v>0</v>
      </c>
      <c r="W10" s="200">
        <f t="shared" si="2"/>
        <v>0</v>
      </c>
      <c r="X10" s="200">
        <f t="shared" si="2"/>
        <v>0</v>
      </c>
      <c r="Y10" s="200">
        <f t="shared" si="2"/>
        <v>0</v>
      </c>
      <c r="Z10" s="200">
        <f t="shared" si="2"/>
        <v>0</v>
      </c>
      <c r="AA10" s="200">
        <f>SUM(V10:Z10)</f>
        <v>0</v>
      </c>
      <c r="AC10" s="440">
        <f>IF(AND(E10&gt;0,Sponsor!$A10=0),1,0)</f>
        <v>0</v>
      </c>
      <c r="AD10" s="440">
        <f>IF(AND(F10&gt;0,Sponsor!$A10=0),1,0)</f>
        <v>0</v>
      </c>
      <c r="AE10" s="440">
        <f>IF(AND(G10&gt;0,Sponsor!$A10=0),1,0)</f>
        <v>0</v>
      </c>
      <c r="AF10" s="440">
        <f>IF(AND(H10&gt;0,Sponsor!$A10=0),1,0)</f>
        <v>0</v>
      </c>
      <c r="AG10" s="440">
        <f>IF(AND(I10&gt;0,Sponsor!$A10=0),1,0)</f>
        <v>0</v>
      </c>
      <c r="AH10" s="440">
        <f>SUM(AC10:AG10)</f>
        <v>0</v>
      </c>
      <c r="AJ10" s="440">
        <f>Sponsor!AC10</f>
        <v>0</v>
      </c>
    </row>
    <row r="11" spans="1:36" ht="13.15" customHeight="1">
      <c r="A11" s="396" t="str">
        <f>IF(PSUYr3!A11&lt;&gt;"",PSUYr3!A11,"")</f>
        <v/>
      </c>
      <c r="B11" s="396" t="str">
        <f>IF(PSUYr3!B11&lt;&gt;"",PSUYr3!B11,"")</f>
        <v/>
      </c>
      <c r="C11" s="46" t="str">
        <f>IF(PSUYr1!C11="","",PSUYr1!C11)</f>
        <v/>
      </c>
      <c r="D11" s="355">
        <f>Sponsor!G11</f>
        <v>0</v>
      </c>
      <c r="E11" s="57"/>
      <c r="F11" s="57"/>
      <c r="G11" s="57"/>
      <c r="H11" s="57"/>
      <c r="I11" s="57"/>
      <c r="J11" s="58">
        <f t="shared" si="0"/>
        <v>0</v>
      </c>
      <c r="K11" s="59">
        <f>D11+J11</f>
        <v>0</v>
      </c>
      <c r="L11" s="57"/>
      <c r="M11" s="57"/>
      <c r="N11" s="59">
        <f t="shared" si="1"/>
        <v>0</v>
      </c>
      <c r="O11" s="54">
        <f>PSUYr1!D11+PSUYr2!D11+PSUYr3!D11+PSUYr4!D11+PSUYr5!D11</f>
        <v>0</v>
      </c>
      <c r="P11" s="55">
        <f>PSUYr1!J11+PSUYr2!J11+PSUYr3!J11+PSUYr4!J11+PSUYr5!J11</f>
        <v>0</v>
      </c>
      <c r="Q11" s="60">
        <f>PSUYr1!K11+PSUYr2!K11+PSUYr3!K11+PSUYr4!K11+PSUYr5!K11</f>
        <v>0</v>
      </c>
      <c r="S11" s="709"/>
      <c r="T11" s="709"/>
      <c r="U11" s="200"/>
      <c r="V11" s="200"/>
      <c r="W11" s="200"/>
      <c r="X11" s="200"/>
      <c r="Y11" s="200"/>
      <c r="Z11" s="200"/>
      <c r="AC11" s="440">
        <f>IF(AND(E11&gt;0,Sponsor!$A11=0),1,0)</f>
        <v>0</v>
      </c>
      <c r="AD11" s="440">
        <f>IF(AND(F11&gt;0,Sponsor!$A11=0),1,0)</f>
        <v>0</v>
      </c>
      <c r="AE11" s="440">
        <f>IF(AND(G11&gt;0,Sponsor!$A11=0),1,0)</f>
        <v>0</v>
      </c>
      <c r="AF11" s="440">
        <f>IF(AND(H11&gt;0,Sponsor!$A11=0),1,0)</f>
        <v>0</v>
      </c>
      <c r="AG11" s="440">
        <f>IF(AND(I11&gt;0,Sponsor!$A11=0),1,0)</f>
        <v>0</v>
      </c>
      <c r="AH11" s="440">
        <f>SUM(AC11:AG11)</f>
        <v>0</v>
      </c>
      <c r="AJ11" s="440">
        <f>Sponsor!AC11</f>
        <v>0</v>
      </c>
    </row>
    <row r="12" spans="1:36" ht="13.15" customHeight="1">
      <c r="A12" s="396" t="str">
        <f>IF(PSUYr3!A12&lt;&gt;"",PSUYr3!A12,"")</f>
        <v>Below</v>
      </c>
      <c r="B12" s="1048" t="s">
        <v>59</v>
      </c>
      <c r="C12" s="786"/>
      <c r="D12" s="357">
        <f>Sponsor!G12</f>
        <v>0</v>
      </c>
      <c r="E12" s="62">
        <f>E109</f>
        <v>0</v>
      </c>
      <c r="F12" s="63">
        <f>F109</f>
        <v>0</v>
      </c>
      <c r="G12" s="63">
        <f>G109</f>
        <v>0</v>
      </c>
      <c r="H12" s="63">
        <f>H109</f>
        <v>0</v>
      </c>
      <c r="I12" s="63">
        <f>I109</f>
        <v>0</v>
      </c>
      <c r="J12" s="58">
        <f t="shared" si="0"/>
        <v>0</v>
      </c>
      <c r="K12" s="61">
        <f>K109</f>
        <v>0</v>
      </c>
      <c r="L12" s="62">
        <f>L109</f>
        <v>0</v>
      </c>
      <c r="M12" s="63">
        <f>M109</f>
        <v>0</v>
      </c>
      <c r="N12" s="61">
        <f t="shared" si="1"/>
        <v>0</v>
      </c>
      <c r="O12" s="54">
        <f>PSUYr1!D12+PSUYr2!D12+PSUYr3!D12+PSUYr4!D12+PSUYr5!D12</f>
        <v>0</v>
      </c>
      <c r="P12" s="55">
        <f>PSUYr1!J12+PSUYr2!J12+PSUYr3!J12+PSUYr4!J12+PSUYr5!J12</f>
        <v>0</v>
      </c>
      <c r="Q12" s="60">
        <f>PSUYr1!K12+PSUYr2!K12+PSUYr3!K12+PSUYr4!K12+PSUYr5!K12</f>
        <v>0</v>
      </c>
      <c r="S12" s="43"/>
      <c r="T12" s="43"/>
      <c r="AJ12" s="440"/>
    </row>
    <row r="13" spans="1:36" ht="13.15" customHeight="1">
      <c r="A13" s="310" t="str">
        <f>IF(PSUYr3!A13&lt;&gt;"",PSUYr3!A13,"")</f>
        <v/>
      </c>
      <c r="B13" s="1087" t="s">
        <v>47</v>
      </c>
      <c r="C13" s="762"/>
      <c r="D13" s="386">
        <f>Sponsor!G13</f>
        <v>0</v>
      </c>
      <c r="E13" s="65">
        <f>SUM(E8:E12)</f>
        <v>0</v>
      </c>
      <c r="F13" s="65">
        <f>SUM(F8:F12)</f>
        <v>0</v>
      </c>
      <c r="G13" s="65">
        <f>SUM(G8:G12)</f>
        <v>0</v>
      </c>
      <c r="H13" s="65">
        <f>SUM(H8:H12)</f>
        <v>0</v>
      </c>
      <c r="I13" s="65">
        <f>SUM(I8:I12)</f>
        <v>0</v>
      </c>
      <c r="J13" s="58">
        <f t="shared" si="0"/>
        <v>0</v>
      </c>
      <c r="K13" s="64">
        <f>SUM(K8:K12)</f>
        <v>0</v>
      </c>
      <c r="L13" s="66">
        <f>SUM(L8:L12)</f>
        <v>0</v>
      </c>
      <c r="M13" s="65">
        <f>SUM(M8:M12)</f>
        <v>0</v>
      </c>
      <c r="N13" s="64">
        <f t="shared" si="1"/>
        <v>0</v>
      </c>
      <c r="O13" s="54">
        <f>PSUYr1!D13+PSUYr2!D13+PSUYr3!D13+PSUYr4!D13+PSUYr5!D13</f>
        <v>0</v>
      </c>
      <c r="P13" s="55">
        <f>PSUYr1!J13+PSUYr2!J13+PSUYr3!J13+PSUYr4!J13+PSUYr5!J13</f>
        <v>0</v>
      </c>
      <c r="Q13" s="91">
        <f>PSUYr1!K13+PSUYr2!K13+PSUYr3!K13+PSUYr4!K13+PSUYr5!K13</f>
        <v>0</v>
      </c>
      <c r="U13" s="200">
        <f>SUMIF(A8:A11,U7,F8:F11)</f>
        <v>0</v>
      </c>
      <c r="V13" s="200">
        <f>SUMIF(A8:A11,V7,F8:F11)</f>
        <v>0</v>
      </c>
      <c r="W13" s="200">
        <f>SUMIF(A8:A11,W7,F8:F11)</f>
        <v>0</v>
      </c>
      <c r="X13" s="200">
        <f>SUMIF(A8:A11,X7,F8:F11)</f>
        <v>0</v>
      </c>
      <c r="Y13" s="200">
        <f>SUMIF(A8:A11,Y7,F8:F11)</f>
        <v>0</v>
      </c>
      <c r="Z13" s="200">
        <f>SUMIF(A8:A11,Z7,F8:F11)</f>
        <v>0</v>
      </c>
      <c r="AC13" s="440"/>
      <c r="AD13" s="440"/>
      <c r="AE13" s="440"/>
      <c r="AF13" s="440"/>
      <c r="AG13" s="440"/>
      <c r="AH13" s="440"/>
      <c r="AJ13" s="440"/>
    </row>
    <row r="14" spans="1:36" ht="13.15" customHeight="1">
      <c r="A14" s="310" t="str">
        <f>IF(PSUYr3!A14&lt;&gt;"",PSUYr3!A14,"")</f>
        <v/>
      </c>
      <c r="B14" s="301" t="str">
        <f>IF(PSUYr1!B14="","",PSUYr1!B14)</f>
        <v>OTHER PERSONNEL - account codes must be entered in Sponsor tab</v>
      </c>
      <c r="C14" s="102"/>
      <c r="D14" s="102"/>
      <c r="E14" s="102"/>
      <c r="F14" s="102"/>
      <c r="G14" s="102"/>
      <c r="H14" s="102"/>
      <c r="I14" s="102"/>
      <c r="J14" s="102"/>
      <c r="K14" s="102"/>
      <c r="L14" s="102"/>
      <c r="M14" s="102"/>
      <c r="N14" s="103"/>
      <c r="O14" s="994"/>
      <c r="P14" s="824"/>
      <c r="Q14" s="797"/>
      <c r="U14" s="200">
        <f>SUMIF(A93:A108,U7,F93:F108)</f>
        <v>0</v>
      </c>
      <c r="V14" s="200">
        <f>SUMIF(A93:A108,V7,F93:F108)</f>
        <v>0</v>
      </c>
      <c r="W14" s="200">
        <f>SUMIF(A93:A108,W7,F93:F108)</f>
        <v>0</v>
      </c>
      <c r="X14" s="200">
        <f>SUMIF(A93:A108,X7,F93:F108)</f>
        <v>0</v>
      </c>
      <c r="Y14" s="200">
        <f>SUMIF(A93:A108,Y7,F93:F108)</f>
        <v>0</v>
      </c>
      <c r="Z14" s="200">
        <f>SUMIF(A93:A108,Z7,F93:F108)</f>
        <v>0</v>
      </c>
      <c r="AC14" s="440"/>
      <c r="AD14" s="440"/>
      <c r="AE14" s="440"/>
      <c r="AF14" s="440"/>
      <c r="AG14" s="440"/>
      <c r="AH14" s="440"/>
      <c r="AJ14" s="440"/>
    </row>
    <row r="15" spans="1:36" ht="13.15" customHeight="1">
      <c r="A15" s="396" t="str">
        <f>IF(PSUYr3!A15&lt;&gt;"",PSUYr3!A15,"")</f>
        <v>615F10</v>
      </c>
      <c r="B15" s="396" t="str">
        <f>IF(PSUYr3!B15&lt;&gt;"",PSUYr3!B15,"")</f>
        <v/>
      </c>
      <c r="C15" s="170" t="str">
        <f>PSUYr1!C15</f>
        <v>( ) Professional/Technical (PAT)</v>
      </c>
      <c r="D15" s="354">
        <f>Sponsor!G15</f>
        <v>0</v>
      </c>
      <c r="E15" s="57"/>
      <c r="F15" s="57"/>
      <c r="G15" s="57"/>
      <c r="H15" s="57"/>
      <c r="I15" s="57"/>
      <c r="J15" s="58">
        <f t="shared" ref="J15:J26" si="3">SUM(E15:I15)</f>
        <v>0</v>
      </c>
      <c r="K15" s="53">
        <f t="shared" ref="K15:K26" si="4">D15+J15</f>
        <v>0</v>
      </c>
      <c r="L15" s="57"/>
      <c r="M15" s="57"/>
      <c r="N15" s="53">
        <f t="shared" ref="N15:N26" si="5">SUM(K15:M15)</f>
        <v>0</v>
      </c>
      <c r="O15" s="54">
        <f>PSUYr1!D15+PSUYr2!D15+PSUYr3!D15+PSUYr4!D15+PSUYr5!D15</f>
        <v>0</v>
      </c>
      <c r="P15" s="55">
        <f>PSUYr1!J15+PSUYr2!J15+PSUYr3!J15+PSUYr4!J15+PSUYr5!J15</f>
        <v>0</v>
      </c>
      <c r="Q15" s="56">
        <f>PSUYr1!K15+PSUYr2!K15+PSUYr3!K15+PSUYr4!K15+PSUYr5!K15</f>
        <v>0</v>
      </c>
      <c r="U15" s="200">
        <f t="shared" ref="U15:Z15" si="6">SUM(U13:U14)</f>
        <v>0</v>
      </c>
      <c r="V15" s="200">
        <f t="shared" si="6"/>
        <v>0</v>
      </c>
      <c r="W15" s="200">
        <f t="shared" si="6"/>
        <v>0</v>
      </c>
      <c r="X15" s="200">
        <f t="shared" si="6"/>
        <v>0</v>
      </c>
      <c r="Y15" s="200">
        <f t="shared" si="6"/>
        <v>0</v>
      </c>
      <c r="Z15" s="200">
        <f t="shared" si="6"/>
        <v>0</v>
      </c>
      <c r="AA15" s="200">
        <f>SUM(V15:Z15)</f>
        <v>0</v>
      </c>
      <c r="AC15" s="440">
        <f>IF(AND(E93&gt;0,Sponsor!$A93=0),1,0)</f>
        <v>0</v>
      </c>
      <c r="AD15" s="440">
        <f>IF(AND(F93&gt;0,Sponsor!$A93=0),1,0)</f>
        <v>0</v>
      </c>
      <c r="AE15" s="440">
        <f>IF(AND(G93&gt;0,Sponsor!$A93=0),1,0)</f>
        <v>0</v>
      </c>
      <c r="AF15" s="440">
        <f>IF(AND(H93&gt;0,Sponsor!$A93=0),1,0)</f>
        <v>0</v>
      </c>
      <c r="AG15" s="440">
        <f>IF(AND(I93&gt;0,Sponsor!$A93=0),1,0)</f>
        <v>0</v>
      </c>
      <c r="AH15" s="440">
        <f t="shared" ref="AH15:AH30" si="7">SUM(AC15:AG15)</f>
        <v>0</v>
      </c>
      <c r="AJ15" s="440">
        <f>Sponsor!AC15</f>
        <v>0</v>
      </c>
    </row>
    <row r="16" spans="1:36" ht="13.15" customHeight="1">
      <c r="A16" s="396" t="str">
        <f>IF(PSUYr3!A16&lt;&gt;"",PSUYr3!A16,"")</f>
        <v>617F10</v>
      </c>
      <c r="B16" s="396" t="str">
        <f>IF(PSUYr3!B16&lt;&gt;"",PSUYr3!B16,"")</f>
        <v/>
      </c>
      <c r="C16" s="7" t="str">
        <f>PSUYr1!C16</f>
        <v>( ) Operating Staff (OS)</v>
      </c>
      <c r="D16" s="355">
        <f>Sponsor!G16</f>
        <v>0</v>
      </c>
      <c r="E16" s="57"/>
      <c r="F16" s="57"/>
      <c r="G16" s="57"/>
      <c r="H16" s="57"/>
      <c r="I16" s="57"/>
      <c r="J16" s="58">
        <f t="shared" si="3"/>
        <v>0</v>
      </c>
      <c r="K16" s="59">
        <f t="shared" si="4"/>
        <v>0</v>
      </c>
      <c r="L16" s="57"/>
      <c r="M16" s="57"/>
      <c r="N16" s="59">
        <f t="shared" si="5"/>
        <v>0</v>
      </c>
      <c r="O16" s="54">
        <f>PSUYr1!D16+PSUYr2!D16+PSUYr3!D16+PSUYr4!D16+PSUYr5!D16</f>
        <v>0</v>
      </c>
      <c r="P16" s="55">
        <f>PSUYr1!J16+PSUYr2!J16+PSUYr3!J16+PSUYr4!J16+PSUYr5!J16</f>
        <v>0</v>
      </c>
      <c r="Q16" s="60">
        <f>PSUYr1!K16+PSUYr2!K16+PSUYr3!K16+PSUYr4!K16+PSUYr5!K16</f>
        <v>0</v>
      </c>
      <c r="U16" s="200"/>
      <c r="V16" s="200"/>
      <c r="W16" s="200"/>
      <c r="X16" s="200"/>
      <c r="Y16" s="200"/>
      <c r="Z16" s="200"/>
      <c r="AC16" s="440">
        <f>IF(AND(E94&gt;0,Sponsor!$A94=0),1,0)</f>
        <v>0</v>
      </c>
      <c r="AD16" s="440">
        <f>IF(AND(F94&gt;0,Sponsor!$A94=0),1,0)</f>
        <v>0</v>
      </c>
      <c r="AE16" s="440">
        <f>IF(AND(G94&gt;0,Sponsor!$A94=0),1,0)</f>
        <v>0</v>
      </c>
      <c r="AF16" s="440">
        <f>IF(AND(H94&gt;0,Sponsor!$A94=0),1,0)</f>
        <v>0</v>
      </c>
      <c r="AG16" s="440">
        <f>IF(AND(I94&gt;0,Sponsor!$A94=0),1,0)</f>
        <v>0</v>
      </c>
      <c r="AH16" s="440">
        <f t="shared" si="7"/>
        <v>0</v>
      </c>
      <c r="AJ16" s="440">
        <f>Sponsor!AC16</f>
        <v>0</v>
      </c>
    </row>
    <row r="17" spans="1:36" ht="13.15" customHeight="1">
      <c r="A17" s="396" t="str">
        <f>IF(PSUYr3!A17&lt;&gt;"",PSUYr3!A17,"")</f>
        <v>613N60</v>
      </c>
      <c r="B17" s="396" t="str">
        <f>IF(PSUYr3!B17&lt;&gt;"",PSUYr3!B17,"")</f>
        <v/>
      </c>
      <c r="C17" s="7" t="str">
        <f>PSUYr1!C17</f>
        <v>( ) Graduate Students</v>
      </c>
      <c r="D17" s="355">
        <f>Sponsor!G17</f>
        <v>0</v>
      </c>
      <c r="E17" s="57"/>
      <c r="F17" s="57"/>
      <c r="G17" s="57"/>
      <c r="H17" s="57"/>
      <c r="I17" s="57"/>
      <c r="J17" s="58">
        <f t="shared" si="3"/>
        <v>0</v>
      </c>
      <c r="K17" s="59">
        <f t="shared" si="4"/>
        <v>0</v>
      </c>
      <c r="L17" s="57"/>
      <c r="M17" s="57"/>
      <c r="N17" s="59">
        <f t="shared" si="5"/>
        <v>0</v>
      </c>
      <c r="O17" s="54">
        <f>PSUYr1!D17+PSUYr2!D17+PSUYr3!D17+PSUYr4!D17+PSUYr5!D17</f>
        <v>0</v>
      </c>
      <c r="P17" s="55">
        <f>PSUYr1!J17+PSUYr2!J17+PSUYr3!J17+PSUYr4!J17+PSUYr5!J17</f>
        <v>0</v>
      </c>
      <c r="Q17" s="60">
        <f>PSUYr1!K17+PSUYr2!K17+PSUYr3!K17+PSUYr4!K17+PSUYr5!K17</f>
        <v>0</v>
      </c>
      <c r="U17" s="200">
        <f>SUMIF(A8:A11,U7,G8:G11)</f>
        <v>0</v>
      </c>
      <c r="V17" s="200">
        <f>SUMIF(A8:A11,V7,G8:G11)</f>
        <v>0</v>
      </c>
      <c r="W17" s="200">
        <f>SUMIF(A8:A11,W7,G8:G11)</f>
        <v>0</v>
      </c>
      <c r="X17" s="200">
        <f>SUMIF(A8:A11,X7,G8:G11)</f>
        <v>0</v>
      </c>
      <c r="Y17" s="200">
        <f>SUMIF(A8:A11,Y7,G8:G11)</f>
        <v>0</v>
      </c>
      <c r="Z17" s="200">
        <f>SUMIF(A8:A11,Z7,G8:G11)</f>
        <v>0</v>
      </c>
      <c r="AC17" s="440">
        <f>IF(AND(E95&gt;0,Sponsor!$A95=0),1,0)</f>
        <v>0</v>
      </c>
      <c r="AD17" s="440">
        <f>IF(AND(F95&gt;0,Sponsor!$A95=0),1,0)</f>
        <v>0</v>
      </c>
      <c r="AE17" s="440">
        <f>IF(AND(G95&gt;0,Sponsor!$A95=0),1,0)</f>
        <v>0</v>
      </c>
      <c r="AF17" s="440">
        <f>IF(AND(H95&gt;0,Sponsor!$A95=0),1,0)</f>
        <v>0</v>
      </c>
      <c r="AG17" s="440">
        <f>IF(AND(I95&gt;0,Sponsor!$A95=0),1,0)</f>
        <v>0</v>
      </c>
      <c r="AH17" s="440">
        <f t="shared" si="7"/>
        <v>0</v>
      </c>
      <c r="AJ17" s="440">
        <f>Sponsor!AC17</f>
        <v>0</v>
      </c>
    </row>
    <row r="18" spans="1:36" ht="13.15" customHeight="1">
      <c r="A18" s="396" t="str">
        <f>IF(PSUYr3!A18&lt;&gt;"",PSUYr3!A18,"")</f>
        <v>61SNSH</v>
      </c>
      <c r="B18" s="396" t="str">
        <f>IF(PSUYr3!B18&lt;&gt;"",PSUYr3!B18,"")</f>
        <v/>
      </c>
      <c r="C18" s="7" t="str">
        <f>PSUYr1!C18</f>
        <v>( ) Undergraduate Students</v>
      </c>
      <c r="D18" s="355">
        <f>Sponsor!G18</f>
        <v>0</v>
      </c>
      <c r="E18" s="57"/>
      <c r="F18" s="57"/>
      <c r="G18" s="57"/>
      <c r="H18" s="57"/>
      <c r="I18" s="57"/>
      <c r="J18" s="58">
        <f t="shared" si="3"/>
        <v>0</v>
      </c>
      <c r="K18" s="59">
        <f t="shared" si="4"/>
        <v>0</v>
      </c>
      <c r="L18" s="57"/>
      <c r="M18" s="57"/>
      <c r="N18" s="59">
        <f t="shared" si="5"/>
        <v>0</v>
      </c>
      <c r="O18" s="54">
        <f>PSUYr1!D18+PSUYr2!D18+PSUYr3!D18+PSUYr4!D18+PSUYr5!D18</f>
        <v>0</v>
      </c>
      <c r="P18" s="55">
        <f>PSUYr1!J18+PSUYr2!J18+PSUYr3!J18+PSUYr4!J18+PSUYr5!J18</f>
        <v>0</v>
      </c>
      <c r="Q18" s="60">
        <f>PSUYr1!K18+PSUYr2!K18+PSUYr3!K18+PSUYr4!K18+PSUYr5!K18</f>
        <v>0</v>
      </c>
      <c r="U18" s="200">
        <f>SUMIF(A93:A108,U7,G93:G108)</f>
        <v>0</v>
      </c>
      <c r="V18" s="200">
        <f>SUMIF(A93:A108,V7,G93:G108)</f>
        <v>0</v>
      </c>
      <c r="W18" s="200">
        <f>SUMIF(A93:A108,W7,G93:G108)</f>
        <v>0</v>
      </c>
      <c r="X18" s="200">
        <f>SUMIF(A93:A108,X7,G93:G108)</f>
        <v>0</v>
      </c>
      <c r="Y18" s="200">
        <f>SUMIF(A93:A108,Y7,G93:G108)</f>
        <v>0</v>
      </c>
      <c r="Z18" s="200">
        <f>SUMIF(A93:A108,Z7,G93:G108)</f>
        <v>0</v>
      </c>
      <c r="AC18" s="440">
        <f>IF(AND(E96&gt;0,Sponsor!$A96=0),1,0)</f>
        <v>0</v>
      </c>
      <c r="AD18" s="440">
        <f>IF(AND(F96&gt;0,Sponsor!$A96=0),1,0)</f>
        <v>0</v>
      </c>
      <c r="AE18" s="440">
        <f>IF(AND(G96&gt;0,Sponsor!$A96=0),1,0)</f>
        <v>0</v>
      </c>
      <c r="AF18" s="440">
        <f>IF(AND(H96&gt;0,Sponsor!$A96=0),1,0)</f>
        <v>0</v>
      </c>
      <c r="AG18" s="440">
        <f>IF(AND(I96&gt;0,Sponsor!$A96=0),1,0)</f>
        <v>0</v>
      </c>
      <c r="AH18" s="440">
        <f t="shared" si="7"/>
        <v>0</v>
      </c>
      <c r="AJ18" s="440">
        <f>Sponsor!AC18</f>
        <v>0</v>
      </c>
    </row>
    <row r="19" spans="1:36" ht="13.15" customHeight="1">
      <c r="A19" s="520" t="str">
        <f>IF(PSUYr3!A19&lt;&gt;"",PSUYr3!A19,"")</f>
        <v/>
      </c>
      <c r="B19" s="520" t="str">
        <f>IF(PSUYr3!B19&lt;&gt;"",PSUYr3!B19,"")</f>
        <v/>
      </c>
      <c r="C19" s="521"/>
      <c r="D19" s="522">
        <f>Sponsor!G19</f>
        <v>0</v>
      </c>
      <c r="E19" s="519"/>
      <c r="F19" s="519"/>
      <c r="G19" s="519"/>
      <c r="H19" s="519"/>
      <c r="I19" s="519"/>
      <c r="J19" s="58">
        <f t="shared" si="3"/>
        <v>0</v>
      </c>
      <c r="K19" s="59">
        <f t="shared" si="4"/>
        <v>0</v>
      </c>
      <c r="L19" s="57"/>
      <c r="M19" s="57"/>
      <c r="N19" s="59">
        <f t="shared" si="5"/>
        <v>0</v>
      </c>
      <c r="O19" s="54">
        <f>PSUYr1!D19+PSUYr2!D19+PSUYr3!D19+PSUYr4!D19+PSUYr5!D19</f>
        <v>0</v>
      </c>
      <c r="P19" s="55">
        <f>PSUYr1!J19+PSUYr2!J19+PSUYr3!J19+PSUYr4!J19+PSUYr5!J19</f>
        <v>0</v>
      </c>
      <c r="Q19" s="60">
        <f>PSUYr1!K19+PSUYr2!K19+PSUYr3!K19+PSUYr4!K19+PSUYr5!K19</f>
        <v>0</v>
      </c>
      <c r="U19" s="200">
        <f t="shared" ref="U19:Z19" si="8">SUM(U17:U18)</f>
        <v>0</v>
      </c>
      <c r="V19" s="200">
        <f t="shared" si="8"/>
        <v>0</v>
      </c>
      <c r="W19" s="200">
        <f t="shared" si="8"/>
        <v>0</v>
      </c>
      <c r="X19" s="200">
        <f t="shared" si="8"/>
        <v>0</v>
      </c>
      <c r="Y19" s="200">
        <f t="shared" si="8"/>
        <v>0</v>
      </c>
      <c r="Z19" s="200">
        <f t="shared" si="8"/>
        <v>0</v>
      </c>
      <c r="AA19" s="200">
        <f>SUM(V19:Z19)</f>
        <v>0</v>
      </c>
      <c r="AC19" s="440">
        <f>IF(AND(E97&gt;0,Sponsor!$A97=0),1,0)</f>
        <v>0</v>
      </c>
      <c r="AD19" s="440">
        <f>IF(AND(F97&gt;0,Sponsor!$A97=0),1,0)</f>
        <v>0</v>
      </c>
      <c r="AE19" s="440">
        <f>IF(AND(G97&gt;0,Sponsor!$A97=0),1,0)</f>
        <v>0</v>
      </c>
      <c r="AF19" s="440">
        <f>IF(AND(H97&gt;0,Sponsor!$A97=0),1,0)</f>
        <v>0</v>
      </c>
      <c r="AG19" s="440">
        <f>IF(AND(I97&gt;0,Sponsor!$A97=0),1,0)</f>
        <v>0</v>
      </c>
      <c r="AH19" s="440">
        <f t="shared" si="7"/>
        <v>0</v>
      </c>
      <c r="AJ19" s="440">
        <f>Sponsor!AC19</f>
        <v>0</v>
      </c>
    </row>
    <row r="20" spans="1:36" ht="13.15" customHeight="1">
      <c r="A20" s="396" t="str">
        <f>IF(PSUYr3!A20&lt;&gt;"",PSUYr3!A20,"")</f>
        <v>61CPHX</v>
      </c>
      <c r="B20" s="396" t="str">
        <f>IF(PSUYr3!B20&lt;&gt;"",PSUYr3!B20,"")</f>
        <v/>
      </c>
      <c r="C20" s="7" t="str">
        <f>PSUYr1!C20</f>
        <v>( ) Teaching/Lecturers</v>
      </c>
      <c r="D20" s="355">
        <f>Sponsor!G20</f>
        <v>0</v>
      </c>
      <c r="E20" s="57"/>
      <c r="F20" s="57"/>
      <c r="G20" s="57"/>
      <c r="H20" s="57"/>
      <c r="I20" s="57"/>
      <c r="J20" s="58">
        <f t="shared" si="3"/>
        <v>0</v>
      </c>
      <c r="K20" s="59">
        <f t="shared" si="4"/>
        <v>0</v>
      </c>
      <c r="L20" s="57"/>
      <c r="M20" s="57"/>
      <c r="N20" s="59">
        <f t="shared" si="5"/>
        <v>0</v>
      </c>
      <c r="O20" s="54">
        <f>PSUYr1!D20+PSUYr2!D20+PSUYr3!D20+PSUYr4!D20+PSUYr5!D20</f>
        <v>0</v>
      </c>
      <c r="P20" s="55">
        <f>PSUYr1!J20+PSUYr2!J20+PSUYr3!J20+PSUYr4!J20+PSUYr5!J20</f>
        <v>0</v>
      </c>
      <c r="Q20" s="60">
        <f>PSUYr1!K20+PSUYr2!K20+PSUYr3!K20+PSUYr4!K20+PSUYr5!K20</f>
        <v>0</v>
      </c>
      <c r="U20" s="200"/>
      <c r="V20" s="200"/>
      <c r="W20" s="200"/>
      <c r="X20" s="200"/>
      <c r="Y20" s="200"/>
      <c r="Z20" s="200"/>
      <c r="AC20" s="440">
        <f>IF(AND(E98&gt;0,Sponsor!$A98=0),1,0)</f>
        <v>0</v>
      </c>
      <c r="AD20" s="440">
        <f>IF(AND(F98&gt;0,Sponsor!$A98=0),1,0)</f>
        <v>0</v>
      </c>
      <c r="AE20" s="440">
        <f>IF(AND(G98&gt;0,Sponsor!$A98=0),1,0)</f>
        <v>0</v>
      </c>
      <c r="AF20" s="440">
        <f>IF(AND(H98&gt;0,Sponsor!$A98=0),1,0)</f>
        <v>0</v>
      </c>
      <c r="AG20" s="440">
        <f>IF(AND(I98&gt;0,Sponsor!$A98=0),1,0)</f>
        <v>0</v>
      </c>
      <c r="AH20" s="440">
        <f t="shared" si="7"/>
        <v>0</v>
      </c>
      <c r="AJ20" s="440">
        <f>Sponsor!AC20</f>
        <v>0</v>
      </c>
    </row>
    <row r="21" spans="1:36" ht="13.15" customHeight="1">
      <c r="A21" s="396" t="str">
        <f>IF(PSUYr3!A21&lt;&gt;"",PSUYr3!A21,"")</f>
        <v>61CPHX</v>
      </c>
      <c r="B21" s="396" t="str">
        <f>IF(PSUYr3!B21&lt;&gt;"",PSUYr3!B21,"")</f>
        <v/>
      </c>
      <c r="C21" s="7" t="str">
        <f>PSUYr1!C21</f>
        <v>( ) Hourly - Other Temp</v>
      </c>
      <c r="D21" s="355">
        <f>Sponsor!G21</f>
        <v>0</v>
      </c>
      <c r="E21" s="57"/>
      <c r="F21" s="57"/>
      <c r="G21" s="57"/>
      <c r="H21" s="57"/>
      <c r="I21" s="57"/>
      <c r="J21" s="58">
        <f t="shared" si="3"/>
        <v>0</v>
      </c>
      <c r="K21" s="59">
        <f t="shared" si="4"/>
        <v>0</v>
      </c>
      <c r="L21" s="57"/>
      <c r="M21" s="57"/>
      <c r="N21" s="59">
        <f t="shared" si="5"/>
        <v>0</v>
      </c>
      <c r="O21" s="54">
        <f>PSUYr1!D21+PSUYr2!D21+PSUYr3!D21+PSUYr4!D21+PSUYr5!D21</f>
        <v>0</v>
      </c>
      <c r="P21" s="55">
        <f>PSUYr1!J21+PSUYr2!J21+PSUYr3!J21+PSUYr4!J21+PSUYr5!J21</f>
        <v>0</v>
      </c>
      <c r="Q21" s="60">
        <f>PSUYr1!K21+PSUYr2!K21+PSUYr3!K21+PSUYr4!K21+PSUYr5!K21</f>
        <v>0</v>
      </c>
      <c r="U21" s="200">
        <f>SUMIF(A8:A11,U7,H8:H11)</f>
        <v>0</v>
      </c>
      <c r="V21" s="200">
        <f>SUMIF(A8:A11,V7,H8:H11)</f>
        <v>0</v>
      </c>
      <c r="W21" s="200">
        <f>SUMIF(A8:A11,W7,H8:H11)</f>
        <v>0</v>
      </c>
      <c r="X21" s="200">
        <f>SUMIF(A8:A11,X7,H8:H11)</f>
        <v>0</v>
      </c>
      <c r="Y21" s="200">
        <f>SUMIF(A8:A11,Y7,H8:H11)</f>
        <v>0</v>
      </c>
      <c r="Z21" s="200">
        <f>SUMIF(A8:A11,Z7,H8:H11)</f>
        <v>0</v>
      </c>
      <c r="AC21" s="440">
        <f>IF(AND(E99&gt;0,Sponsor!$A99=0),1,0)</f>
        <v>0</v>
      </c>
      <c r="AD21" s="440">
        <f>IF(AND(F99&gt;0,Sponsor!$A99=0),1,0)</f>
        <v>0</v>
      </c>
      <c r="AE21" s="440">
        <f>IF(AND(G99&gt;0,Sponsor!$A99=0),1,0)</f>
        <v>0</v>
      </c>
      <c r="AF21" s="440">
        <f>IF(AND(H99&gt;0,Sponsor!$A99=0),1,0)</f>
        <v>0</v>
      </c>
      <c r="AG21" s="440">
        <f>IF(AND(I99&gt;0,Sponsor!$A99=0),1,0)</f>
        <v>0</v>
      </c>
      <c r="AH21" s="440">
        <f t="shared" si="7"/>
        <v>0</v>
      </c>
      <c r="AJ21" s="440">
        <f>Sponsor!AC21</f>
        <v>0</v>
      </c>
    </row>
    <row r="22" spans="1:36" ht="13.15" customHeight="1">
      <c r="A22" s="520" t="str">
        <f>IF(PSUYr3!A22&lt;&gt;"",PSUYr3!A22,"")</f>
        <v/>
      </c>
      <c r="B22" s="520"/>
      <c r="C22" s="521"/>
      <c r="D22" s="522">
        <f>Sponsor!G22</f>
        <v>0</v>
      </c>
      <c r="E22" s="519"/>
      <c r="F22" s="519"/>
      <c r="G22" s="519"/>
      <c r="H22" s="519"/>
      <c r="I22" s="519"/>
      <c r="J22" s="58">
        <f t="shared" si="3"/>
        <v>0</v>
      </c>
      <c r="K22" s="59">
        <f t="shared" si="4"/>
        <v>0</v>
      </c>
      <c r="L22" s="57"/>
      <c r="M22" s="57"/>
      <c r="N22" s="59">
        <f t="shared" si="5"/>
        <v>0</v>
      </c>
      <c r="O22" s="54">
        <f>PSUYr1!D22+PSUYr2!D22+PSUYr3!D22+PSUYr4!D22+PSUYr5!D22</f>
        <v>0</v>
      </c>
      <c r="P22" s="55">
        <f>PSUYr1!J22+PSUYr2!J22+PSUYr3!J22+PSUYr4!J22+PSUYr5!J22</f>
        <v>0</v>
      </c>
      <c r="Q22" s="60">
        <f>PSUYr1!K22+PSUYr2!K22+PSUYr3!K22+PSUYr4!K22+PSUYr5!K22</f>
        <v>0</v>
      </c>
      <c r="U22" s="200">
        <f>SUMIF(A93:A108,U7,H93:H108)</f>
        <v>0</v>
      </c>
      <c r="V22" s="200">
        <f>SUMIF(A93:A108,V7,H93:H108)</f>
        <v>0</v>
      </c>
      <c r="W22" s="200">
        <f>SUMIF(A93:A108,W7,H93:H108)</f>
        <v>0</v>
      </c>
      <c r="X22" s="200">
        <f>SUMIF(A93:A108,X7,H93:H108)</f>
        <v>0</v>
      </c>
      <c r="Y22" s="200">
        <f>SUMIF(A93:A108,Y7,H93:H108)</f>
        <v>0</v>
      </c>
      <c r="Z22" s="200">
        <f>SUMIF(A93:A108,Z7,H93:H108)</f>
        <v>0</v>
      </c>
      <c r="AC22" s="440">
        <f>IF(AND(E100&gt;0,Sponsor!$A100=0),1,0)</f>
        <v>0</v>
      </c>
      <c r="AD22" s="440">
        <f>IF(AND(F100&gt;0,Sponsor!$A100=0),1,0)</f>
        <v>0</v>
      </c>
      <c r="AE22" s="440">
        <f>IF(AND(G100&gt;0,Sponsor!$A100=0),1,0)</f>
        <v>0</v>
      </c>
      <c r="AF22" s="440">
        <f>IF(AND(H100&gt;0,Sponsor!$A100=0),1,0)</f>
        <v>0</v>
      </c>
      <c r="AG22" s="440">
        <f>IF(AND(I100&gt;0,Sponsor!$A100=0),1,0)</f>
        <v>0</v>
      </c>
      <c r="AH22" s="440">
        <f t="shared" si="7"/>
        <v>0</v>
      </c>
      <c r="AJ22" s="440">
        <f>Sponsor!AC22</f>
        <v>0</v>
      </c>
    </row>
    <row r="23" spans="1:36" ht="13.15" customHeight="1">
      <c r="A23" s="310" t="str">
        <f>IF(PSUYr3!A23&lt;&gt;"",PSUYr3!A23,"")</f>
        <v/>
      </c>
      <c r="B23" s="1048" t="s">
        <v>26</v>
      </c>
      <c r="C23" s="786"/>
      <c r="D23" s="61">
        <f>Sponsor!G23</f>
        <v>0</v>
      </c>
      <c r="E23" s="63">
        <f>SUM(E15:E22)+E13</f>
        <v>0</v>
      </c>
      <c r="F23" s="63">
        <f>SUM(F15:F22)+F13</f>
        <v>0</v>
      </c>
      <c r="G23" s="63">
        <f>SUM(G15:G22)+G13</f>
        <v>0</v>
      </c>
      <c r="H23" s="63">
        <f>SUM(H15:H22)+H13</f>
        <v>0</v>
      </c>
      <c r="I23" s="63">
        <f>SUM(I15:I22)+I13</f>
        <v>0</v>
      </c>
      <c r="J23" s="58">
        <f t="shared" si="3"/>
        <v>0</v>
      </c>
      <c r="K23" s="59">
        <f t="shared" si="4"/>
        <v>0</v>
      </c>
      <c r="L23" s="63">
        <f>SUM(L15:L22)+L13</f>
        <v>0</v>
      </c>
      <c r="M23" s="63">
        <f>SUM(M15:M22)+M13</f>
        <v>0</v>
      </c>
      <c r="N23" s="61">
        <f t="shared" si="5"/>
        <v>0</v>
      </c>
      <c r="O23" s="54">
        <f>PSUYr1!D23+PSUYr2!D23+PSUYr3!D23+PSUYr4!D23+PSUYr5!D23</f>
        <v>0</v>
      </c>
      <c r="P23" s="55">
        <f>PSUYr1!J23+PSUYr2!J23+PSUYr3!J23+PSUYr4!J23+PSUYr5!J23</f>
        <v>0</v>
      </c>
      <c r="Q23" s="60">
        <f>PSUYr1!K23+PSUYr2!K23+PSUYr3!K23+PSUYr4!K23+PSUYr5!K23</f>
        <v>0</v>
      </c>
      <c r="U23" s="200">
        <f t="shared" ref="U23:Z23" si="9">SUM(U21:U22)</f>
        <v>0</v>
      </c>
      <c r="V23" s="200">
        <f t="shared" si="9"/>
        <v>0</v>
      </c>
      <c r="W23" s="200">
        <f t="shared" si="9"/>
        <v>0</v>
      </c>
      <c r="X23" s="200">
        <f t="shared" si="9"/>
        <v>0</v>
      </c>
      <c r="Y23" s="200">
        <f t="shared" si="9"/>
        <v>0</v>
      </c>
      <c r="Z23" s="200">
        <f t="shared" si="9"/>
        <v>0</v>
      </c>
      <c r="AA23" s="200">
        <f>SUM(V23:Z23)</f>
        <v>0</v>
      </c>
      <c r="AC23" s="440">
        <f>IF(AND(E101&gt;0,Sponsor!$A101=0),1,0)</f>
        <v>0</v>
      </c>
      <c r="AD23" s="440">
        <f>IF(AND(F101&gt;0,Sponsor!$A101=0),1,0)</f>
        <v>0</v>
      </c>
      <c r="AE23" s="440">
        <f>IF(AND(G101&gt;0,Sponsor!$A101=0),1,0)</f>
        <v>0</v>
      </c>
      <c r="AF23" s="440">
        <f>IF(AND(H101&gt;0,Sponsor!$A101=0),1,0)</f>
        <v>0</v>
      </c>
      <c r="AG23" s="440">
        <f>IF(AND(I101&gt;0,Sponsor!$A101=0),1,0)</f>
        <v>0</v>
      </c>
      <c r="AH23" s="440">
        <f t="shared" si="7"/>
        <v>0</v>
      </c>
      <c r="AJ23" s="440">
        <f>Sponsor!AC23</f>
        <v>0</v>
      </c>
    </row>
    <row r="24" spans="1:36" ht="13.15" customHeight="1">
      <c r="A24" s="396" t="str">
        <f>IF(PSUYr3!A24&lt;&gt;"",PSUYr3!A24,"")</f>
        <v>65YF10</v>
      </c>
      <c r="B24" s="396" t="str">
        <f>IF(PSUYr3!B24&lt;&gt;"",PSUYr3!B24,"")</f>
        <v/>
      </c>
      <c r="C24" s="7" t="str">
        <f>Sponsor!C24</f>
        <v>Fringe Benefits - Full</v>
      </c>
      <c r="D24" s="61">
        <f>Sponsor!G24</f>
        <v>0</v>
      </c>
      <c r="E24" s="63">
        <f t="shared" ref="E24:I25" si="10">E80</f>
        <v>0</v>
      </c>
      <c r="F24" s="63">
        <f t="shared" si="10"/>
        <v>0</v>
      </c>
      <c r="G24" s="63">
        <f t="shared" si="10"/>
        <v>0</v>
      </c>
      <c r="H24" s="63">
        <f t="shared" si="10"/>
        <v>0</v>
      </c>
      <c r="I24" s="63">
        <f t="shared" si="10"/>
        <v>0</v>
      </c>
      <c r="J24" s="58">
        <f t="shared" si="3"/>
        <v>0</v>
      </c>
      <c r="K24" s="59">
        <f t="shared" si="4"/>
        <v>0</v>
      </c>
      <c r="L24" s="63">
        <f>L80</f>
        <v>0</v>
      </c>
      <c r="M24" s="63">
        <f>M80</f>
        <v>0</v>
      </c>
      <c r="N24" s="61">
        <f t="shared" si="5"/>
        <v>0</v>
      </c>
      <c r="O24" s="54">
        <f>PSUYr1!D24+PSUYr2!D24+PSUYr3!D24+PSUYr4!D24+PSUYr5!D24</f>
        <v>0</v>
      </c>
      <c r="P24" s="55">
        <f>PSUYr1!J24+PSUYr2!J24+PSUYr3!J24+PSUYr4!J24+PSUYr5!J24</f>
        <v>0</v>
      </c>
      <c r="Q24" s="60">
        <f>PSUYr1!K24+PSUYr2!K24+PSUYr3!K24+PSUYr4!K24+PSUYr5!K24</f>
        <v>0</v>
      </c>
      <c r="U24" s="200"/>
      <c r="V24" s="200"/>
      <c r="W24" s="200"/>
      <c r="X24" s="200"/>
      <c r="Y24" s="200"/>
      <c r="Z24" s="200"/>
      <c r="AC24" s="440">
        <f>IF(AND(E102&gt;0,Sponsor!$A102=0),1,0)</f>
        <v>0</v>
      </c>
      <c r="AD24" s="440">
        <f>IF(AND(F102&gt;0,Sponsor!$A102=0),1,0)</f>
        <v>0</v>
      </c>
      <c r="AE24" s="440">
        <f>IF(AND(G102&gt;0,Sponsor!$A102=0),1,0)</f>
        <v>0</v>
      </c>
      <c r="AF24" s="440">
        <f>IF(AND(H102&gt;0,Sponsor!$A102=0),1,0)</f>
        <v>0</v>
      </c>
      <c r="AG24" s="440">
        <f>IF(AND(I102&gt;0,Sponsor!$A102=0),1,0)</f>
        <v>0</v>
      </c>
      <c r="AH24" s="440">
        <f t="shared" si="7"/>
        <v>0</v>
      </c>
      <c r="AJ24" s="440">
        <f>Sponsor!AC24</f>
        <v>0</v>
      </c>
    </row>
    <row r="25" spans="1:36" ht="13.15" customHeight="1">
      <c r="A25" s="396" t="str">
        <f>IF(PSUYr3!A25&lt;&gt;"",PSUYr3!A25,"")</f>
        <v>65YP10</v>
      </c>
      <c r="B25" s="396" t="str">
        <f>IF(PSUYr3!B25&lt;&gt;"",PSUYr3!B25,"")</f>
        <v/>
      </c>
      <c r="C25" s="32" t="str">
        <f>Sponsor!C25</f>
        <v>Fringe Benefits - Partial/Summer</v>
      </c>
      <c r="D25" s="61">
        <f>Sponsor!G25</f>
        <v>0</v>
      </c>
      <c r="E25" s="63">
        <f t="shared" si="10"/>
        <v>0</v>
      </c>
      <c r="F25" s="63">
        <f t="shared" si="10"/>
        <v>0</v>
      </c>
      <c r="G25" s="63">
        <f t="shared" si="10"/>
        <v>0</v>
      </c>
      <c r="H25" s="63">
        <f t="shared" si="10"/>
        <v>0</v>
      </c>
      <c r="I25" s="63">
        <f t="shared" si="10"/>
        <v>0</v>
      </c>
      <c r="J25" s="58">
        <f t="shared" si="3"/>
        <v>0</v>
      </c>
      <c r="K25" s="59">
        <f t="shared" si="4"/>
        <v>0</v>
      </c>
      <c r="L25" s="63">
        <f>L81</f>
        <v>0</v>
      </c>
      <c r="M25" s="63">
        <f>M81</f>
        <v>0</v>
      </c>
      <c r="N25" s="61">
        <f t="shared" si="5"/>
        <v>0</v>
      </c>
      <c r="O25" s="54">
        <f>PSUYr1!D25+PSUYr2!D25+PSUYr3!D25+PSUYr4!D25+PSUYr5!D25</f>
        <v>0</v>
      </c>
      <c r="P25" s="55">
        <f>PSUYr1!J25+PSUYr2!J25+PSUYr3!J25+PSUYr4!J25+PSUYr5!J25</f>
        <v>0</v>
      </c>
      <c r="Q25" s="60">
        <f>PSUYr1!K25+PSUYr2!K25+PSUYr3!K25+PSUYr4!K25+PSUYr5!K25</f>
        <v>0</v>
      </c>
      <c r="U25" s="200">
        <f>SUMIF(A8:A11,U7,I8:I11)</f>
        <v>0</v>
      </c>
      <c r="V25" s="200">
        <f>SUMIF(A8:A11,V7,I8:I11)</f>
        <v>0</v>
      </c>
      <c r="W25" s="200">
        <f>SUMIF(A8:A11,W7,I8:I11)</f>
        <v>0</v>
      </c>
      <c r="X25" s="200">
        <f>SUMIF(A8:A11,X7,I8:I11)</f>
        <v>0</v>
      </c>
      <c r="Y25" s="200">
        <f>SUMIF(A8:A11,Y7,I8:I11)</f>
        <v>0</v>
      </c>
      <c r="Z25" s="200">
        <f>SUMIF(A8:A11,Z7,I8:I11)</f>
        <v>0</v>
      </c>
      <c r="AC25" s="440">
        <f>IF(AND(E103&gt;0,Sponsor!$A103=0),1,0)</f>
        <v>0</v>
      </c>
      <c r="AD25" s="440">
        <f>IF(AND(F103&gt;0,Sponsor!$A103=0),1,0)</f>
        <v>0</v>
      </c>
      <c r="AE25" s="440">
        <f>IF(AND(G103&gt;0,Sponsor!$A103=0),1,0)</f>
        <v>0</v>
      </c>
      <c r="AF25" s="440">
        <f>IF(AND(H103&gt;0,Sponsor!$A103=0),1,0)</f>
        <v>0</v>
      </c>
      <c r="AG25" s="440">
        <f>IF(AND(I103&gt;0,Sponsor!$A103=0),1,0)</f>
        <v>0</v>
      </c>
      <c r="AH25" s="440">
        <f t="shared" si="7"/>
        <v>0</v>
      </c>
      <c r="AJ25" s="440">
        <f>Sponsor!AC25</f>
        <v>0</v>
      </c>
    </row>
    <row r="26" spans="1:36" ht="13.15" customHeight="1">
      <c r="A26" s="310" t="str">
        <f>IF(PSUYr3!A26&lt;&gt;"",PSUYr3!A26,"")</f>
        <v/>
      </c>
      <c r="B26" s="1086" t="s">
        <v>49</v>
      </c>
      <c r="C26" s="760"/>
      <c r="D26" s="64">
        <f>Sponsor!G26</f>
        <v>0</v>
      </c>
      <c r="E26" s="65">
        <f>SUM(E23:E25)</f>
        <v>0</v>
      </c>
      <c r="F26" s="65">
        <f>SUM(F23:F25)</f>
        <v>0</v>
      </c>
      <c r="G26" s="65">
        <f>SUM(G23:G25)</f>
        <v>0</v>
      </c>
      <c r="H26" s="65">
        <f>SUM(H23:H25)</f>
        <v>0</v>
      </c>
      <c r="I26" s="65">
        <f>SUM(I23:I25)</f>
        <v>0</v>
      </c>
      <c r="J26" s="58">
        <f t="shared" si="3"/>
        <v>0</v>
      </c>
      <c r="K26" s="59">
        <f t="shared" si="4"/>
        <v>0</v>
      </c>
      <c r="L26" s="65">
        <f>SUM(L23:L25)</f>
        <v>0</v>
      </c>
      <c r="M26" s="65">
        <f>SUM(M23:M25)</f>
        <v>0</v>
      </c>
      <c r="N26" s="64">
        <f t="shared" si="5"/>
        <v>0</v>
      </c>
      <c r="O26" s="54">
        <f>PSUYr1!D26+PSUYr2!D26+PSUYr3!D26+PSUYr4!D26+PSUYr5!D26</f>
        <v>0</v>
      </c>
      <c r="P26" s="55">
        <f>PSUYr1!J26+PSUYr2!J26+PSUYr3!J26+PSUYr4!J26+PSUYr5!J26</f>
        <v>0</v>
      </c>
      <c r="Q26" s="91">
        <f>PSUYr1!K26+PSUYr2!K26+PSUYr3!K26+PSUYr4!K26+PSUYr5!K26</f>
        <v>0</v>
      </c>
      <c r="U26" s="200">
        <f>SUMIF(A93:A108,U7,I93:I108)</f>
        <v>0</v>
      </c>
      <c r="V26" s="200">
        <f>SUMIF(A93:A108,V7,I93:I108)</f>
        <v>0</v>
      </c>
      <c r="W26" s="200">
        <f>SUMIF(A93:A108,W7,I93:I108)</f>
        <v>0</v>
      </c>
      <c r="X26" s="200">
        <f>SUMIF(A93:A108,X7,I93:I108)</f>
        <v>0</v>
      </c>
      <c r="Y26" s="200">
        <f>SUMIF(A93:A108,Y7,I93:I108)</f>
        <v>0</v>
      </c>
      <c r="Z26" s="200">
        <f>SUMIF(A93:A108,Z7,I93:I108)</f>
        <v>0</v>
      </c>
      <c r="AC26" s="440">
        <f>IF(AND(E104&gt;0,Sponsor!$A104=0),1,0)</f>
        <v>0</v>
      </c>
      <c r="AD26" s="440">
        <f>IF(AND(F104&gt;0,Sponsor!$A104=0),1,0)</f>
        <v>0</v>
      </c>
      <c r="AE26" s="440">
        <f>IF(AND(G104&gt;0,Sponsor!$A104=0),1,0)</f>
        <v>0</v>
      </c>
      <c r="AF26" s="440">
        <f>IF(AND(H104&gt;0,Sponsor!$A104=0),1,0)</f>
        <v>0</v>
      </c>
      <c r="AG26" s="440">
        <f>IF(AND(I104&gt;0,Sponsor!$A104=0),1,0)</f>
        <v>0</v>
      </c>
      <c r="AH26" s="440">
        <f t="shared" si="7"/>
        <v>0</v>
      </c>
      <c r="AJ26" s="440">
        <f>Sponsor!AC26</f>
        <v>0</v>
      </c>
    </row>
    <row r="27" spans="1:36" ht="13.15" customHeight="1">
      <c r="A27" s="310" t="str">
        <f>IF(PSUYr3!A27&lt;&gt;"",PSUYr3!A27,"")</f>
        <v/>
      </c>
      <c r="B27" s="104" t="str">
        <f>IF(PSUYr1!B27="","",PSUYr1!B27)</f>
        <v>CAPITAL EQUIPMENT OR CONSTRUCTION - descriptions and account codes must be entered in Sponsor tab</v>
      </c>
      <c r="C27" s="102"/>
      <c r="D27" s="102"/>
      <c r="E27" s="102"/>
      <c r="F27" s="102"/>
      <c r="G27" s="102"/>
      <c r="H27" s="102"/>
      <c r="I27" s="102"/>
      <c r="J27" s="102"/>
      <c r="K27" s="102"/>
      <c r="L27" s="102"/>
      <c r="M27" s="102"/>
      <c r="N27" s="103"/>
      <c r="O27" s="994"/>
      <c r="P27" s="824"/>
      <c r="Q27" s="797"/>
      <c r="U27" s="200">
        <f t="shared" ref="U27:Z27" si="11">SUM(U25:U26)</f>
        <v>0</v>
      </c>
      <c r="V27" s="200">
        <f t="shared" si="11"/>
        <v>0</v>
      </c>
      <c r="W27" s="200">
        <f t="shared" si="11"/>
        <v>0</v>
      </c>
      <c r="X27" s="200">
        <f t="shared" si="11"/>
        <v>0</v>
      </c>
      <c r="Y27" s="200">
        <f t="shared" si="11"/>
        <v>0</v>
      </c>
      <c r="Z27" s="200">
        <f t="shared" si="11"/>
        <v>0</v>
      </c>
      <c r="AA27" s="200">
        <f>SUM(V27:Z27)</f>
        <v>0</v>
      </c>
      <c r="AC27" s="440">
        <f>IF(AND(E105&gt;0,Sponsor!$A105=0),1,0)</f>
        <v>0</v>
      </c>
      <c r="AD27" s="440">
        <f>IF(AND(F105&gt;0,Sponsor!$A105=0),1,0)</f>
        <v>0</v>
      </c>
      <c r="AE27" s="440">
        <f>IF(AND(G105&gt;0,Sponsor!$A105=0),1,0)</f>
        <v>0</v>
      </c>
      <c r="AF27" s="440">
        <f>IF(AND(H105&gt;0,Sponsor!$A105=0),1,0)</f>
        <v>0</v>
      </c>
      <c r="AG27" s="440">
        <f>IF(AND(I105&gt;0,Sponsor!$A105=0),1,0)</f>
        <v>0</v>
      </c>
      <c r="AH27" s="440">
        <f t="shared" si="7"/>
        <v>0</v>
      </c>
      <c r="AJ27" s="440">
        <f>Sponsor!AC27</f>
        <v>0</v>
      </c>
    </row>
    <row r="28" spans="1:36" ht="13.15" customHeight="1">
      <c r="A28" s="396">
        <f>IF(PSUYr3!A28&lt;&gt;"",PSUYr3!A28,"")</f>
        <v>740000</v>
      </c>
      <c r="B28" s="396" t="str">
        <f>IF(PSUYr3!B28&lt;&gt;"",PSUYr3!B28,"")</f>
        <v/>
      </c>
      <c r="C28" s="255"/>
      <c r="D28" s="356">
        <f>Sponsor!G28</f>
        <v>0</v>
      </c>
      <c r="E28" s="67"/>
      <c r="F28" s="67"/>
      <c r="G28" s="67"/>
      <c r="H28" s="67"/>
      <c r="I28" s="67"/>
      <c r="J28" s="68">
        <f>SUM(E28:I28)</f>
        <v>0</v>
      </c>
      <c r="K28" s="59">
        <f>D28+J28</f>
        <v>0</v>
      </c>
      <c r="L28" s="67"/>
      <c r="M28" s="67"/>
      <c r="N28" s="69">
        <f>SUM(K28:M28)</f>
        <v>0</v>
      </c>
      <c r="O28" s="54">
        <f>PSUYr1!D28+PSUYr2!D28+PSUYr3!D28+PSUYr4!D28+PSUYr5!D28</f>
        <v>0</v>
      </c>
      <c r="P28" s="55">
        <f>PSUYr1!J28+PSUYr2!J28+PSUYr3!J28+PSUYr4!J28+PSUYr5!J28</f>
        <v>0</v>
      </c>
      <c r="Q28" s="56">
        <f>PSUYr1!K28+PSUYr2!K28+PSUYr3!K28+PSUYr4!K28+PSUYr5!K28</f>
        <v>0</v>
      </c>
      <c r="AC28" s="440">
        <f>IF(AND(E106&gt;0,Sponsor!$A106=0),1,0)</f>
        <v>0</v>
      </c>
      <c r="AD28" s="440">
        <f>IF(AND(F106&gt;0,Sponsor!$A106=0),1,0)</f>
        <v>0</v>
      </c>
      <c r="AE28" s="440">
        <f>IF(AND(G106&gt;0,Sponsor!$A106=0),1,0)</f>
        <v>0</v>
      </c>
      <c r="AF28" s="440">
        <f>IF(AND(H106&gt;0,Sponsor!$A106=0),1,0)</f>
        <v>0</v>
      </c>
      <c r="AG28" s="440">
        <f>IF(AND(I106&gt;0,Sponsor!$A106=0),1,0)</f>
        <v>0</v>
      </c>
      <c r="AH28" s="440">
        <f t="shared" si="7"/>
        <v>0</v>
      </c>
      <c r="AJ28" s="440">
        <f>Sponsor!AC28</f>
        <v>0</v>
      </c>
    </row>
    <row r="29" spans="1:36" ht="13.15" customHeight="1">
      <c r="A29" s="396">
        <f>IF(PSUYr3!A29&lt;&gt;"",PSUYr3!A29,"")</f>
        <v>740000</v>
      </c>
      <c r="B29" s="396" t="str">
        <f>IF(PSUYr3!B29&lt;&gt;"",PSUYr3!B29,"")</f>
        <v/>
      </c>
      <c r="C29" s="255"/>
      <c r="D29" s="357">
        <f>Sponsor!G29</f>
        <v>0</v>
      </c>
      <c r="E29" s="67"/>
      <c r="F29" s="67"/>
      <c r="G29" s="67"/>
      <c r="H29" s="67"/>
      <c r="I29" s="67"/>
      <c r="J29" s="63">
        <f>SUM(E29:I29)</f>
        <v>0</v>
      </c>
      <c r="K29" s="59">
        <f>D29+J29</f>
        <v>0</v>
      </c>
      <c r="L29" s="70"/>
      <c r="M29" s="67"/>
      <c r="N29" s="61">
        <f>SUM(K29:M29)</f>
        <v>0</v>
      </c>
      <c r="O29" s="54">
        <f>PSUYr1!D29+PSUYr2!D29+PSUYr3!D29+PSUYr4!D29+PSUYr5!D29</f>
        <v>0</v>
      </c>
      <c r="P29" s="55">
        <f>PSUYr1!J29+PSUYr2!J29+PSUYr3!J29+PSUYr4!J29+PSUYr5!J29</f>
        <v>0</v>
      </c>
      <c r="Q29" s="60">
        <f>PSUYr1!K29+PSUYr2!K29+PSUYr3!K29+PSUYr4!K29+PSUYr5!K29</f>
        <v>0</v>
      </c>
      <c r="AC29" s="440">
        <f>IF(AND(E107&gt;0,Sponsor!$A107=0),1,0)</f>
        <v>0</v>
      </c>
      <c r="AD29" s="440">
        <f>IF(AND(F107&gt;0,Sponsor!$A107=0),1,0)</f>
        <v>0</v>
      </c>
      <c r="AE29" s="440">
        <f>IF(AND(G107&gt;0,Sponsor!$A107=0),1,0)</f>
        <v>0</v>
      </c>
      <c r="AF29" s="440">
        <f>IF(AND(H107&gt;0,Sponsor!$A107=0),1,0)</f>
        <v>0</v>
      </c>
      <c r="AG29" s="440">
        <f>IF(AND(I107&gt;0,Sponsor!$A107=0),1,0)</f>
        <v>0</v>
      </c>
      <c r="AH29" s="440">
        <f t="shared" si="7"/>
        <v>0</v>
      </c>
      <c r="AJ29" s="440">
        <f>Sponsor!AC29</f>
        <v>0</v>
      </c>
    </row>
    <row r="30" spans="1:36" ht="13.15" customHeight="1">
      <c r="A30" s="396" t="str">
        <f>IF(PSUYr3!A30&lt;&gt;"",PSUYr3!A30,"")</f>
        <v>Below</v>
      </c>
      <c r="B30" s="1048" t="s">
        <v>200</v>
      </c>
      <c r="C30" s="786"/>
      <c r="D30" s="61">
        <f>Sponsor!G30</f>
        <v>0</v>
      </c>
      <c r="E30" s="62">
        <f>E116</f>
        <v>0</v>
      </c>
      <c r="F30" s="63">
        <f>F116</f>
        <v>0</v>
      </c>
      <c r="G30" s="63">
        <f>G116</f>
        <v>0</v>
      </c>
      <c r="H30" s="63">
        <f>H116</f>
        <v>0</v>
      </c>
      <c r="I30" s="63">
        <f>I116</f>
        <v>0</v>
      </c>
      <c r="J30" s="71">
        <f>SUM(E30:I30)</f>
        <v>0</v>
      </c>
      <c r="K30" s="59">
        <f>D30+J30</f>
        <v>0</v>
      </c>
      <c r="L30" s="63">
        <f>L116</f>
        <v>0</v>
      </c>
      <c r="M30" s="63">
        <f>M116</f>
        <v>0</v>
      </c>
      <c r="N30" s="61">
        <f>SUM(K30:M30)</f>
        <v>0</v>
      </c>
      <c r="O30" s="54">
        <f>PSUYr1!D30+PSUYr2!D30+PSUYr3!D30+PSUYr4!D30+PSUYr5!D30</f>
        <v>0</v>
      </c>
      <c r="P30" s="55">
        <f>PSUYr1!J30+PSUYr2!J30+PSUYr3!J30+PSUYr4!J30+PSUYr5!J30</f>
        <v>0</v>
      </c>
      <c r="Q30" s="60">
        <f>PSUYr1!K30+PSUYr2!K30+PSUYr3!K30+PSUYr4!K30+PSUYr5!K30</f>
        <v>0</v>
      </c>
      <c r="AC30" s="440">
        <f>IF(AND(E108&gt;0,Sponsor!$A108=0),1,0)</f>
        <v>0</v>
      </c>
      <c r="AD30" s="440">
        <f>IF(AND(F108&gt;0,Sponsor!$A108=0),1,0)</f>
        <v>0</v>
      </c>
      <c r="AE30" s="440">
        <f>IF(AND(G108&gt;0,Sponsor!$A108=0),1,0)</f>
        <v>0</v>
      </c>
      <c r="AF30" s="440">
        <f>IF(AND(H108&gt;0,Sponsor!$A108=0),1,0)</f>
        <v>0</v>
      </c>
      <c r="AG30" s="440">
        <f>IF(AND(I108&gt;0,Sponsor!$A108=0),1,0)</f>
        <v>0</v>
      </c>
      <c r="AH30" s="440">
        <f t="shared" si="7"/>
        <v>0</v>
      </c>
      <c r="AJ30" s="440">
        <f>Sponsor!AC30</f>
        <v>0</v>
      </c>
    </row>
    <row r="31" spans="1:36" ht="13.15" customHeight="1">
      <c r="A31" s="310" t="str">
        <f>IF(PSUYr3!A31&lt;&gt;"",PSUYr3!A31,"")</f>
        <v/>
      </c>
      <c r="B31" s="1074" t="s">
        <v>201</v>
      </c>
      <c r="C31" s="762"/>
      <c r="D31" s="64">
        <f>Sponsor!G31</f>
        <v>0</v>
      </c>
      <c r="E31" s="65">
        <f>SUM(E28:E30)</f>
        <v>0</v>
      </c>
      <c r="F31" s="65">
        <f>SUM(F28:F30)</f>
        <v>0</v>
      </c>
      <c r="G31" s="65">
        <f>SUM(G28:G30)</f>
        <v>0</v>
      </c>
      <c r="H31" s="65">
        <f>SUM(H28:H30)</f>
        <v>0</v>
      </c>
      <c r="I31" s="65">
        <f>SUM(I28:I30)</f>
        <v>0</v>
      </c>
      <c r="J31" s="58">
        <f>SUM(E31:I31)</f>
        <v>0</v>
      </c>
      <c r="K31" s="59">
        <f>D31+J31</f>
        <v>0</v>
      </c>
      <c r="L31" s="65">
        <f>SUM(L28:L30)</f>
        <v>0</v>
      </c>
      <c r="M31" s="65">
        <f>SUM(M28:M30)</f>
        <v>0</v>
      </c>
      <c r="N31" s="64">
        <f>SUM(K31:M31)</f>
        <v>0</v>
      </c>
      <c r="O31" s="54">
        <f>PSUYr1!D31+PSUYr2!D31+PSUYr3!D31+PSUYr4!D31+PSUYr5!D31</f>
        <v>0</v>
      </c>
      <c r="P31" s="55">
        <f>PSUYr1!J31+PSUYr2!J31+PSUYr3!J31+PSUYr4!J31+PSUYr5!J31</f>
        <v>0</v>
      </c>
      <c r="Q31" s="91">
        <f>PSUYr1!K31+PSUYr2!K31+PSUYr3!K31+PSUYr4!K31+PSUYr5!K31</f>
        <v>0</v>
      </c>
      <c r="AC31" s="440">
        <f t="shared" ref="AC31:AH31" si="12">SUM(AC8:AC30)</f>
        <v>0</v>
      </c>
      <c r="AD31" s="440">
        <f t="shared" si="12"/>
        <v>0</v>
      </c>
      <c r="AE31" s="440">
        <f t="shared" si="12"/>
        <v>0</v>
      </c>
      <c r="AF31" s="440">
        <f t="shared" si="12"/>
        <v>0</v>
      </c>
      <c r="AG31" s="440">
        <f t="shared" si="12"/>
        <v>0</v>
      </c>
      <c r="AH31" s="440">
        <f t="shared" si="12"/>
        <v>0</v>
      </c>
      <c r="AI31" s="3" t="s">
        <v>259</v>
      </c>
      <c r="AJ31" s="440">
        <f>Sponsor!AC31</f>
        <v>0</v>
      </c>
    </row>
    <row r="32" spans="1:36" ht="13.15" customHeight="1">
      <c r="A32" s="310" t="str">
        <f>IF(PSUYr3!A32&lt;&gt;"",PSUYr3!A32,"")</f>
        <v/>
      </c>
      <c r="B32" s="301" t="str">
        <f>IF(PSUYr1!B32="","",PSUYr1!B32)</f>
        <v>TRAVEL - account codes must be entered in Sponsor tab</v>
      </c>
      <c r="C32" s="102"/>
      <c r="D32" s="102"/>
      <c r="E32" s="102"/>
      <c r="F32" s="102"/>
      <c r="G32" s="102"/>
      <c r="H32" s="102"/>
      <c r="I32" s="102"/>
      <c r="J32" s="102"/>
      <c r="K32" s="102"/>
      <c r="L32" s="102"/>
      <c r="M32" s="102"/>
      <c r="N32" s="103"/>
      <c r="O32" s="994"/>
      <c r="P32" s="824"/>
      <c r="Q32" s="797"/>
      <c r="AC32" s="440">
        <f t="shared" ref="AC32:AH32" si="13">SUM(AC14:AC30)</f>
        <v>0</v>
      </c>
      <c r="AD32" s="440">
        <f t="shared" si="13"/>
        <v>0</v>
      </c>
      <c r="AE32" s="440">
        <f t="shared" si="13"/>
        <v>0</v>
      </c>
      <c r="AF32" s="440">
        <f t="shared" si="13"/>
        <v>0</v>
      </c>
      <c r="AG32" s="440">
        <f t="shared" si="13"/>
        <v>0</v>
      </c>
      <c r="AH32" s="440">
        <f t="shared" si="13"/>
        <v>0</v>
      </c>
      <c r="AI32" s="3" t="s">
        <v>260</v>
      </c>
      <c r="AJ32" s="440">
        <f>Sponsor!AC32</f>
        <v>0</v>
      </c>
    </row>
    <row r="33" spans="1:36" ht="13.15" customHeight="1">
      <c r="A33" s="396" t="str">
        <f>IF(PSUYr3!A33&lt;&gt;"",PSUYr3!A33,"")</f>
        <v>710DXX</v>
      </c>
      <c r="B33" s="396" t="str">
        <f>IF(PSUYr3!B33&lt;&gt;"",PSUYr3!B33,"")</f>
        <v/>
      </c>
      <c r="C33" s="37" t="s">
        <v>37</v>
      </c>
      <c r="D33" s="354">
        <f>Sponsor!G33</f>
        <v>0</v>
      </c>
      <c r="E33" s="57"/>
      <c r="F33" s="57"/>
      <c r="G33" s="57"/>
      <c r="H33" s="57"/>
      <c r="I33" s="57"/>
      <c r="J33" s="58">
        <f>SUM(E33:I33)</f>
        <v>0</v>
      </c>
      <c r="K33" s="59">
        <f>D33+J33</f>
        <v>0</v>
      </c>
      <c r="L33" s="57"/>
      <c r="M33" s="57"/>
      <c r="N33" s="53">
        <f>SUM(K33:M33)</f>
        <v>0</v>
      </c>
      <c r="O33" s="54">
        <f>PSUYr1!D33+PSUYr2!D33+PSUYr3!D33+PSUYr4!D33+PSUYr5!D33</f>
        <v>0</v>
      </c>
      <c r="P33" s="55">
        <f>PSUYr1!J33+PSUYr2!J33+PSUYr3!J33+PSUYr4!J33+PSUYr5!J33</f>
        <v>0</v>
      </c>
      <c r="Q33" s="56">
        <f>PSUYr1!K33+PSUYr2!K33+PSUYr3!K33+PSUYr4!K33+PSUYr5!K33</f>
        <v>0</v>
      </c>
      <c r="AC33" s="440"/>
      <c r="AD33" s="440"/>
      <c r="AE33" s="440"/>
      <c r="AF33" s="440"/>
      <c r="AG33" s="440"/>
      <c r="AH33" s="440"/>
      <c r="AJ33" s="440"/>
    </row>
    <row r="34" spans="1:36" ht="13.15" customHeight="1">
      <c r="A34" s="396" t="str">
        <f>IF(PSUYr3!A34&lt;&gt;"",PSUYr3!A34,"")</f>
        <v>710DXX</v>
      </c>
      <c r="B34" s="396" t="str">
        <f>IF(PSUYr3!B34&lt;&gt;"",PSUYr3!B34,"")</f>
        <v/>
      </c>
      <c r="C34" s="38" t="s">
        <v>38</v>
      </c>
      <c r="D34" s="355">
        <f>Sponsor!G34</f>
        <v>0</v>
      </c>
      <c r="E34" s="57"/>
      <c r="F34" s="57"/>
      <c r="G34" s="57"/>
      <c r="H34" s="57"/>
      <c r="I34" s="57"/>
      <c r="J34" s="58">
        <f>SUM(E34:I34)</f>
        <v>0</v>
      </c>
      <c r="K34" s="59">
        <f>D34+J34</f>
        <v>0</v>
      </c>
      <c r="L34" s="57"/>
      <c r="M34" s="57"/>
      <c r="N34" s="59">
        <f>SUM(K34:M34)</f>
        <v>0</v>
      </c>
      <c r="O34" s="54">
        <f>PSUYr1!D34+PSUYr2!D34+PSUYr3!D34+PSUYr4!D34+PSUYr5!D34</f>
        <v>0</v>
      </c>
      <c r="P34" s="55">
        <f>PSUYr1!J34+PSUYr2!J34+PSUYr3!J34+PSUYr4!J34+PSUYr5!J34</f>
        <v>0</v>
      </c>
      <c r="Q34" s="60">
        <f>PSUYr1!K34+PSUYr2!K34+PSUYr3!K34+PSUYr4!K34+PSUYr5!K34</f>
        <v>0</v>
      </c>
      <c r="AC34" s="440">
        <f>IF(AND(E28&gt;0,Sponsor!$A28=0),1,0)</f>
        <v>0</v>
      </c>
      <c r="AD34" s="440">
        <f>IF(AND(F28&gt;0,Sponsor!$A28=0),1,0)</f>
        <v>0</v>
      </c>
      <c r="AE34" s="440">
        <f>IF(AND(G28&gt;0,Sponsor!$A28=0),1,0)</f>
        <v>0</v>
      </c>
      <c r="AF34" s="440">
        <f>IF(AND(H28&gt;0,Sponsor!$A28=0),1,0)</f>
        <v>0</v>
      </c>
      <c r="AG34" s="440">
        <f>IF(AND(I28&gt;0,Sponsor!$A28=0),1,0)</f>
        <v>0</v>
      </c>
      <c r="AH34" s="440">
        <f>SUM(AC34:AG34)</f>
        <v>0</v>
      </c>
      <c r="AJ34" s="440">
        <f>Sponsor!AC34</f>
        <v>0</v>
      </c>
    </row>
    <row r="35" spans="1:36" ht="13.15" customHeight="1">
      <c r="A35" s="396" t="str">
        <f>IF(PSUYr3!A35&lt;&gt;"",PSUYr3!A35,"")</f>
        <v>710FXX</v>
      </c>
      <c r="B35" s="396" t="str">
        <f>IF(PSUYr3!B35&lt;&gt;"",PSUYr3!B35,"")</f>
        <v/>
      </c>
      <c r="C35" s="38" t="s">
        <v>39</v>
      </c>
      <c r="D35" s="355">
        <f>Sponsor!G35</f>
        <v>0</v>
      </c>
      <c r="E35" s="57"/>
      <c r="F35" s="57"/>
      <c r="G35" s="57"/>
      <c r="H35" s="57"/>
      <c r="I35" s="57"/>
      <c r="J35" s="58">
        <f>SUM(E35:I35)</f>
        <v>0</v>
      </c>
      <c r="K35" s="59">
        <f>D35+J35</f>
        <v>0</v>
      </c>
      <c r="L35" s="57"/>
      <c r="M35" s="57"/>
      <c r="N35" s="59">
        <f>SUM(K35:M35)</f>
        <v>0</v>
      </c>
      <c r="O35" s="54">
        <f>PSUYr1!D35+PSUYr2!D35+PSUYr3!D35+PSUYr4!D35+PSUYr5!D35</f>
        <v>0</v>
      </c>
      <c r="P35" s="55">
        <f>PSUYr1!J35+PSUYr2!J35+PSUYr3!J35+PSUYr4!J35+PSUYr5!J35</f>
        <v>0</v>
      </c>
      <c r="Q35" s="60">
        <f>PSUYr1!K35+PSUYr2!K35+PSUYr3!K35+PSUYr4!K35+PSUYr5!K35</f>
        <v>0</v>
      </c>
      <c r="AC35" s="440">
        <f>IF(AND(E29&gt;0,Sponsor!$A29=0),1,0)</f>
        <v>0</v>
      </c>
      <c r="AD35" s="440">
        <f>IF(AND(F29&gt;0,Sponsor!$A29=0),1,0)</f>
        <v>0</v>
      </c>
      <c r="AE35" s="440">
        <f>IF(AND(G29&gt;0,Sponsor!$A29=0),1,0)</f>
        <v>0</v>
      </c>
      <c r="AF35" s="440">
        <f>IF(AND(H29&gt;0,Sponsor!$A29=0),1,0)</f>
        <v>0</v>
      </c>
      <c r="AG35" s="440">
        <f>IF(AND(I29&gt;0,Sponsor!$A29=0),1,0)</f>
        <v>0</v>
      </c>
      <c r="AH35" s="440">
        <f>SUM(AC35:AG35)</f>
        <v>0</v>
      </c>
      <c r="AJ35" s="440">
        <f>Sponsor!AC35</f>
        <v>0</v>
      </c>
    </row>
    <row r="36" spans="1:36" ht="13.15" customHeight="1">
      <c r="A36" s="310" t="str">
        <f>IF(PSUYr3!A36&lt;&gt;"",PSUYr3!A36,"")</f>
        <v/>
      </c>
      <c r="B36" s="1074" t="s">
        <v>52</v>
      </c>
      <c r="C36" s="762"/>
      <c r="D36" s="72">
        <f>Sponsor!G36</f>
        <v>0</v>
      </c>
      <c r="E36" s="73">
        <f>SUM(E33:E35)</f>
        <v>0</v>
      </c>
      <c r="F36" s="73">
        <f>SUM(F33:F35)</f>
        <v>0</v>
      </c>
      <c r="G36" s="73">
        <f>SUM(G33:G35)</f>
        <v>0</v>
      </c>
      <c r="H36" s="73">
        <f>SUM(H33:H35)</f>
        <v>0</v>
      </c>
      <c r="I36" s="73">
        <f>SUM(I33:I35)</f>
        <v>0</v>
      </c>
      <c r="J36" s="58">
        <f>SUM(E36:I36)</f>
        <v>0</v>
      </c>
      <c r="K36" s="59">
        <f>D36+J36</f>
        <v>0</v>
      </c>
      <c r="L36" s="73">
        <f>SUM(L33:L35)</f>
        <v>0</v>
      </c>
      <c r="M36" s="73">
        <f>SUM(M33:M35)</f>
        <v>0</v>
      </c>
      <c r="N36" s="72">
        <f>SUM(K36:M36)</f>
        <v>0</v>
      </c>
      <c r="O36" s="54">
        <f>PSUYr1!D36+PSUYr2!D36+PSUYr3!D36+PSUYr4!D36+PSUYr5!D36</f>
        <v>0</v>
      </c>
      <c r="P36" s="55">
        <f>PSUYr1!J36+PSUYr2!J36+PSUYr3!J36+PSUYr4!J36+PSUYr5!J36</f>
        <v>0</v>
      </c>
      <c r="Q36" s="91">
        <f>PSUYr1!K36+PSUYr2!K36+PSUYr3!K36+PSUYr4!K36+PSUYr5!K36</f>
        <v>0</v>
      </c>
      <c r="AJ36" s="440">
        <f>Sponsor!AC36</f>
        <v>0</v>
      </c>
    </row>
    <row r="37" spans="1:36" ht="13.15" customHeight="1">
      <c r="A37" s="310" t="str">
        <f>IF(PSUYr3!A37&lt;&gt;"",PSUYr3!A37,"")</f>
        <v/>
      </c>
      <c r="B37" s="301" t="str">
        <f>IF(PSUYr1!B37="","",PSUYr1!B37)</f>
        <v>PARTICIPANT SUPPORT COSTS - account codes must be entered in Sponsor tab</v>
      </c>
      <c r="C37" s="102"/>
      <c r="D37" s="102"/>
      <c r="E37" s="102"/>
      <c r="F37" s="102"/>
      <c r="G37" s="102"/>
      <c r="H37" s="102"/>
      <c r="I37" s="102"/>
      <c r="J37" s="102"/>
      <c r="K37" s="102"/>
      <c r="L37" s="102"/>
      <c r="M37" s="102"/>
      <c r="N37" s="103"/>
      <c r="O37" s="994"/>
      <c r="P37" s="824"/>
      <c r="Q37" s="797"/>
      <c r="AC37" s="440">
        <f>IF(AND(E111&gt;0,Sponsor!$A111=0),1,0)</f>
        <v>0</v>
      </c>
      <c r="AD37" s="440">
        <f>IF(AND(F111&gt;0,Sponsor!$A111=0),1,0)</f>
        <v>0</v>
      </c>
      <c r="AE37" s="440">
        <f>IF(AND(G111&gt;0,Sponsor!$A111=0),1,0)</f>
        <v>0</v>
      </c>
      <c r="AF37" s="440">
        <f>IF(AND(H111&gt;0,Sponsor!$A111=0),1,0)</f>
        <v>0</v>
      </c>
      <c r="AG37" s="440">
        <f>IF(AND(I111&gt;0,Sponsor!$A111=0),1,0)</f>
        <v>0</v>
      </c>
      <c r="AH37" s="440">
        <f t="shared" ref="AH37:AH42" si="14">SUM(AC37:AG37)</f>
        <v>0</v>
      </c>
      <c r="AJ37" s="440">
        <f>Sponsor!AC37</f>
        <v>0</v>
      </c>
    </row>
    <row r="38" spans="1:36" ht="13.15" customHeight="1">
      <c r="A38" s="396">
        <f>IF(PSUYr3!A38&lt;&gt;"",PSUYr3!A38,"")</f>
        <v>722200</v>
      </c>
      <c r="B38" s="396" t="str">
        <f>IF(PSUYr3!B38&lt;&gt;"",PSUYr3!B38,"")</f>
        <v/>
      </c>
      <c r="C38" s="37" t="s">
        <v>40</v>
      </c>
      <c r="D38" s="354">
        <f>Sponsor!G38</f>
        <v>0</v>
      </c>
      <c r="E38" s="57"/>
      <c r="F38" s="57"/>
      <c r="G38" s="57"/>
      <c r="H38" s="57"/>
      <c r="I38" s="57"/>
      <c r="J38" s="58">
        <f>SUM(E38:I38)</f>
        <v>0</v>
      </c>
      <c r="K38" s="59">
        <f>D38+J38</f>
        <v>0</v>
      </c>
      <c r="L38" s="57"/>
      <c r="M38" s="57"/>
      <c r="N38" s="53">
        <f>SUM(K38:M38)</f>
        <v>0</v>
      </c>
      <c r="O38" s="54">
        <f>PSUYr1!D38+PSUYr2!D38+PSUYr3!D38+PSUYr4!D38+PSUYr5!D38</f>
        <v>0</v>
      </c>
      <c r="P38" s="55">
        <f>PSUYr1!J38+PSUYr2!J38+PSUYr3!J38+PSUYr4!J38+PSUYr5!J38</f>
        <v>0</v>
      </c>
      <c r="Q38" s="56">
        <f>PSUYr1!K38+PSUYr2!K38+PSUYr3!K38+PSUYr4!K38+PSUYr5!K38</f>
        <v>0</v>
      </c>
      <c r="AC38" s="440">
        <f>IF(AND(E112&gt;0,Sponsor!$A112=0),1,0)</f>
        <v>0</v>
      </c>
      <c r="AD38" s="440">
        <f>IF(AND(F112&gt;0,Sponsor!$A112=0),1,0)</f>
        <v>0</v>
      </c>
      <c r="AE38" s="440">
        <f>IF(AND(G112&gt;0,Sponsor!$A112=0),1,0)</f>
        <v>0</v>
      </c>
      <c r="AF38" s="440">
        <f>IF(AND(H112&gt;0,Sponsor!$A112=0),1,0)</f>
        <v>0</v>
      </c>
      <c r="AG38" s="440">
        <f>IF(AND(I112&gt;0,Sponsor!$A112=0),1,0)</f>
        <v>0</v>
      </c>
      <c r="AH38" s="440">
        <f t="shared" si="14"/>
        <v>0</v>
      </c>
      <c r="AJ38" s="440">
        <f>Sponsor!AC38</f>
        <v>0</v>
      </c>
    </row>
    <row r="39" spans="1:36" ht="13.15" customHeight="1">
      <c r="A39" s="396">
        <f>IF(PSUYr3!A39&lt;&gt;"",PSUYr3!A39,"")</f>
        <v>722200</v>
      </c>
      <c r="B39" s="396" t="str">
        <f>IF(PSUYr3!B39&lt;&gt;"",PSUYr3!B39,"")</f>
        <v/>
      </c>
      <c r="C39" s="42" t="str">
        <f>PSUYr1!C39</f>
        <v>Travel (out of state)</v>
      </c>
      <c r="D39" s="355">
        <f>Sponsor!G39</f>
        <v>0</v>
      </c>
      <c r="E39" s="57"/>
      <c r="F39" s="57"/>
      <c r="G39" s="57"/>
      <c r="H39" s="57"/>
      <c r="I39" s="57"/>
      <c r="J39" s="58">
        <f>SUM(E39:I39)</f>
        <v>0</v>
      </c>
      <c r="K39" s="59">
        <f>D39+J39</f>
        <v>0</v>
      </c>
      <c r="L39" s="57"/>
      <c r="M39" s="57"/>
      <c r="N39" s="59">
        <f>SUM(K39:M39)</f>
        <v>0</v>
      </c>
      <c r="O39" s="54">
        <f>PSUYr1!D39+PSUYr2!D39+PSUYr3!D39+PSUYr4!D39+PSUYr5!D39</f>
        <v>0</v>
      </c>
      <c r="P39" s="55">
        <f>PSUYr1!J39+PSUYr2!J39+PSUYr3!J39+PSUYr4!J39+PSUYr5!J39</f>
        <v>0</v>
      </c>
      <c r="Q39" s="60">
        <f>PSUYr1!K39+PSUYr2!K39+PSUYr3!K39+PSUYr4!K39+PSUYr5!K39</f>
        <v>0</v>
      </c>
      <c r="AC39" s="440">
        <f>IF(AND(E113&gt;0,Sponsor!$A113=0),1,0)</f>
        <v>0</v>
      </c>
      <c r="AD39" s="440">
        <f>IF(AND(F113&gt;0,Sponsor!$A113=0),1,0)</f>
        <v>0</v>
      </c>
      <c r="AE39" s="440">
        <f>IF(AND(G113&gt;0,Sponsor!$A113=0),1,0)</f>
        <v>0</v>
      </c>
      <c r="AF39" s="440">
        <f>IF(AND(H113&gt;0,Sponsor!$A113=0),1,0)</f>
        <v>0</v>
      </c>
      <c r="AG39" s="440">
        <f>IF(AND(I113&gt;0,Sponsor!$A113=0),1,0)</f>
        <v>0</v>
      </c>
      <c r="AH39" s="440">
        <f t="shared" si="14"/>
        <v>0</v>
      </c>
      <c r="AJ39" s="440">
        <f>Sponsor!AC39</f>
        <v>0</v>
      </c>
    </row>
    <row r="40" spans="1:36" ht="13.15" customHeight="1">
      <c r="A40" s="396">
        <f>IF(PSUYr3!A40&lt;&gt;"",PSUYr3!A40,"")</f>
        <v>722200</v>
      </c>
      <c r="B40" s="396" t="str">
        <f>IF(PSUYr3!B40&lt;&gt;"",PSUYr3!B40,"")</f>
        <v/>
      </c>
      <c r="C40" s="38" t="s">
        <v>42</v>
      </c>
      <c r="D40" s="355">
        <f>Sponsor!G40</f>
        <v>0</v>
      </c>
      <c r="E40" s="57"/>
      <c r="F40" s="57"/>
      <c r="G40" s="57"/>
      <c r="H40" s="57"/>
      <c r="I40" s="57"/>
      <c r="J40" s="58">
        <f>SUM(E40:I40)</f>
        <v>0</v>
      </c>
      <c r="K40" s="59">
        <f>D40+J40</f>
        <v>0</v>
      </c>
      <c r="L40" s="57"/>
      <c r="M40" s="57"/>
      <c r="N40" s="59">
        <f>SUM(K40:M40)</f>
        <v>0</v>
      </c>
      <c r="O40" s="54">
        <f>PSUYr1!D40+PSUYr2!D40+PSUYr3!D40+PSUYr4!D40+PSUYr5!D40</f>
        <v>0</v>
      </c>
      <c r="P40" s="55">
        <f>PSUYr1!J40+PSUYr2!J40+PSUYr3!J40+PSUYr4!J40+PSUYr5!J40</f>
        <v>0</v>
      </c>
      <c r="Q40" s="60">
        <f>PSUYr1!K40+PSUYr2!K40+PSUYr3!K40+PSUYr4!K40+PSUYr5!K40</f>
        <v>0</v>
      </c>
      <c r="AC40" s="440">
        <f>IF(AND(E114&gt;0,Sponsor!$A114=0),1,0)</f>
        <v>0</v>
      </c>
      <c r="AD40" s="440">
        <f>IF(AND(F114&gt;0,Sponsor!$A114=0),1,0)</f>
        <v>0</v>
      </c>
      <c r="AE40" s="440">
        <f>IF(AND(G114&gt;0,Sponsor!$A114=0),1,0)</f>
        <v>0</v>
      </c>
      <c r="AF40" s="440">
        <f>IF(AND(H114&gt;0,Sponsor!$A114=0),1,0)</f>
        <v>0</v>
      </c>
      <c r="AG40" s="440">
        <f>IF(AND(I114&gt;0,Sponsor!$A114=0),1,0)</f>
        <v>0</v>
      </c>
      <c r="AH40" s="440">
        <f t="shared" si="14"/>
        <v>0</v>
      </c>
      <c r="AJ40" s="440">
        <f>Sponsor!AC40</f>
        <v>0</v>
      </c>
    </row>
    <row r="41" spans="1:36" ht="13.15" customHeight="1">
      <c r="A41" s="396">
        <f>IF(PSUYr3!A41&lt;&gt;"",PSUYr3!A41,"")</f>
        <v>722200</v>
      </c>
      <c r="B41" s="396" t="str">
        <f>IF(PSUYr3!B41&lt;&gt;"",PSUYr3!B41,"")</f>
        <v/>
      </c>
      <c r="C41" s="38" t="s">
        <v>23</v>
      </c>
      <c r="D41" s="355">
        <f>Sponsor!G41</f>
        <v>0</v>
      </c>
      <c r="E41" s="57"/>
      <c r="F41" s="57"/>
      <c r="G41" s="57"/>
      <c r="H41" s="57"/>
      <c r="I41" s="57"/>
      <c r="J41" s="58">
        <f>SUM(E41:I41)</f>
        <v>0</v>
      </c>
      <c r="K41" s="59">
        <f>D41+J41</f>
        <v>0</v>
      </c>
      <c r="L41" s="57"/>
      <c r="M41" s="57"/>
      <c r="N41" s="59">
        <f>SUM(K41:M41)</f>
        <v>0</v>
      </c>
      <c r="O41" s="54">
        <f>PSUYr1!D41+PSUYr2!D41+PSUYr3!D41+PSUYr4!D41+PSUYr5!D41</f>
        <v>0</v>
      </c>
      <c r="P41" s="55">
        <f>PSUYr1!J41+PSUYr2!J41+PSUYr3!J41+PSUYr4!J41+PSUYr5!J41</f>
        <v>0</v>
      </c>
      <c r="Q41" s="60">
        <f>PSUYr1!K41+PSUYr2!K41+PSUYr3!K41+PSUYr4!K41+PSUYr5!K41</f>
        <v>0</v>
      </c>
      <c r="AC41" s="440">
        <f>IF(AND(E115&gt;0,Sponsor!$A115=0),1,0)</f>
        <v>0</v>
      </c>
      <c r="AD41" s="440">
        <f>IF(AND(F115&gt;0,Sponsor!$A115=0),1,0)</f>
        <v>0</v>
      </c>
      <c r="AE41" s="440">
        <f>IF(AND(G115&gt;0,Sponsor!$A115=0),1,0)</f>
        <v>0</v>
      </c>
      <c r="AF41" s="440">
        <f>IF(AND(H115&gt;0,Sponsor!$A115=0),1,0)</f>
        <v>0</v>
      </c>
      <c r="AG41" s="440">
        <f>IF(AND(I115&gt;0,Sponsor!$A115=0),1,0)</f>
        <v>0</v>
      </c>
      <c r="AH41" s="440">
        <f t="shared" si="14"/>
        <v>0</v>
      </c>
      <c r="AJ41" s="440">
        <f>Sponsor!AC41</f>
        <v>0</v>
      </c>
    </row>
    <row r="42" spans="1:36" ht="13.15" customHeight="1">
      <c r="A42" s="310" t="str">
        <f>IF(PSUYr3!A42&lt;&gt;"",PSUYr3!A42,"")</f>
        <v/>
      </c>
      <c r="B42" s="1074" t="s">
        <v>50</v>
      </c>
      <c r="C42" s="762"/>
      <c r="D42" s="64">
        <f>Sponsor!G42</f>
        <v>0</v>
      </c>
      <c r="E42" s="65">
        <f>SUM(E38:E41)</f>
        <v>0</v>
      </c>
      <c r="F42" s="65">
        <f>SUM(F38:F41)</f>
        <v>0</v>
      </c>
      <c r="G42" s="65">
        <f>SUM(G38:G41)</f>
        <v>0</v>
      </c>
      <c r="H42" s="65">
        <f>SUM(H38:H41)</f>
        <v>0</v>
      </c>
      <c r="I42" s="65">
        <f>SUM(I38:I41)</f>
        <v>0</v>
      </c>
      <c r="J42" s="58">
        <f>SUM(E42:I42)</f>
        <v>0</v>
      </c>
      <c r="K42" s="59">
        <f>D42+J42</f>
        <v>0</v>
      </c>
      <c r="L42" s="65">
        <f>SUM(L38:L41)</f>
        <v>0</v>
      </c>
      <c r="M42" s="65">
        <f>SUM(M38:M41)</f>
        <v>0</v>
      </c>
      <c r="N42" s="64">
        <f>SUM(K42:M42)</f>
        <v>0</v>
      </c>
      <c r="O42" s="54">
        <f>PSUYr1!D42+PSUYr2!D42+PSUYr3!D42+PSUYr4!D42+PSUYr5!D42</f>
        <v>0</v>
      </c>
      <c r="P42" s="55">
        <f>PSUYr1!J42+PSUYr2!J42+PSUYr3!J42+PSUYr4!J42+PSUYr5!J42</f>
        <v>0</v>
      </c>
      <c r="Q42" s="91">
        <f>PSUYr1!K42+PSUYr2!K42+PSUYr3!K42+PSUYr4!K42+PSUYr5!K42</f>
        <v>0</v>
      </c>
      <c r="AC42" s="440">
        <f>SUM(AC37:AC41)</f>
        <v>0</v>
      </c>
      <c r="AD42" s="440">
        <f>SUM(AD37:AD41)</f>
        <v>0</v>
      </c>
      <c r="AE42" s="440">
        <f>SUM(AE37:AE41)</f>
        <v>0</v>
      </c>
      <c r="AF42" s="440">
        <f>SUM(AF37:AF41)</f>
        <v>0</v>
      </c>
      <c r="AG42" s="440">
        <f>SUM(AG37:AG41)</f>
        <v>0</v>
      </c>
      <c r="AH42" s="440">
        <f t="shared" si="14"/>
        <v>0</v>
      </c>
      <c r="AJ42" s="440">
        <f>Sponsor!AC42</f>
        <v>0</v>
      </c>
    </row>
    <row r="43" spans="1:36" ht="13.15" customHeight="1">
      <c r="A43" s="310" t="str">
        <f>IF(PSUYr3!A43&lt;&gt;"",PSUYr3!A43,"")</f>
        <v/>
      </c>
      <c r="B43" s="301" t="str">
        <f>IF(PSUYr1!B43="","",PSUYr1!B43)</f>
        <v>OTHER DIRECT COSTS - account codes must be entered in Sponsor tab</v>
      </c>
      <c r="C43" s="102"/>
      <c r="D43" s="102"/>
      <c r="E43" s="102"/>
      <c r="F43" s="102"/>
      <c r="G43" s="102"/>
      <c r="H43" s="102"/>
      <c r="I43" s="102"/>
      <c r="J43" s="102"/>
      <c r="K43" s="102"/>
      <c r="L43" s="102"/>
      <c r="M43" s="102"/>
      <c r="N43" s="103"/>
      <c r="O43" s="994"/>
      <c r="P43" s="824"/>
      <c r="Q43" s="797"/>
      <c r="AJ43" s="440"/>
    </row>
    <row r="44" spans="1:36" ht="13.15" customHeight="1">
      <c r="A44" s="396">
        <f>IF(PSUYr3!A44&lt;&gt;"",PSUYr3!A44,"")</f>
        <v>711200</v>
      </c>
      <c r="B44" s="396" t="str">
        <f>IF(PSUYr3!B44&lt;&gt;"",PSUYr3!B44,"")</f>
        <v/>
      </c>
      <c r="C44" s="171" t="str">
        <f>PSUYr1!C44</f>
        <v>Materials &amp; Supplies</v>
      </c>
      <c r="D44" s="354">
        <f>Sponsor!G44</f>
        <v>0</v>
      </c>
      <c r="E44" s="57"/>
      <c r="F44" s="57"/>
      <c r="G44" s="57"/>
      <c r="H44" s="57"/>
      <c r="I44" s="57"/>
      <c r="J44" s="58">
        <f t="shared" ref="J44:J53" si="15">SUM(E44:I44)</f>
        <v>0</v>
      </c>
      <c r="K44" s="59">
        <f>D44+J44</f>
        <v>0</v>
      </c>
      <c r="L44" s="57"/>
      <c r="M44" s="57"/>
      <c r="N44" s="53">
        <f t="shared" ref="N44:N63" si="16">SUM(K44:M44)</f>
        <v>0</v>
      </c>
      <c r="O44" s="54">
        <f>PSUYr1!D44+PSUYr2!D44+PSUYr3!D44+PSUYr4!D44+PSUYr5!D44</f>
        <v>0</v>
      </c>
      <c r="P44" s="55">
        <f>PSUYr1!J44+PSUYr2!J44+PSUYr3!J44+PSUYr4!J44+PSUYr5!J44</f>
        <v>0</v>
      </c>
      <c r="Q44" s="56">
        <f>PSUYr1!K44+PSUYr2!K44+PSUYr3!K44+PSUYr4!K44+PSUYr5!K44</f>
        <v>0</v>
      </c>
      <c r="AJ44" s="440"/>
    </row>
    <row r="45" spans="1:36" ht="13.15" customHeight="1">
      <c r="A45" s="396">
        <f>IF(PSUYr3!A45&lt;&gt;"",PSUYr3!A45,"")</f>
        <v>717000</v>
      </c>
      <c r="B45" s="396" t="str">
        <f>IF(PSUYr3!B45&lt;&gt;"",PSUYr3!B45,"")</f>
        <v/>
      </c>
      <c r="C45" s="42" t="str">
        <f>PSUYr1!C45</f>
        <v>Independent Contractor Services</v>
      </c>
      <c r="D45" s="355">
        <f>Sponsor!G45</f>
        <v>0</v>
      </c>
      <c r="E45" s="57"/>
      <c r="F45" s="57"/>
      <c r="G45" s="57"/>
      <c r="H45" s="57"/>
      <c r="I45" s="57"/>
      <c r="J45" s="58">
        <f t="shared" si="15"/>
        <v>0</v>
      </c>
      <c r="K45" s="59">
        <f>D45+J45</f>
        <v>0</v>
      </c>
      <c r="L45" s="57"/>
      <c r="M45" s="57"/>
      <c r="N45" s="59">
        <f t="shared" si="16"/>
        <v>0</v>
      </c>
      <c r="O45" s="54">
        <f>PSUYr1!D45+PSUYr2!D45+PSUYr3!D45+PSUYr4!D45+PSUYr5!D45</f>
        <v>0</v>
      </c>
      <c r="P45" s="55">
        <f>PSUYr1!J45+PSUYr2!J45+PSUYr3!J45+PSUYr4!J45+PSUYr5!J45</f>
        <v>0</v>
      </c>
      <c r="Q45" s="60">
        <f>PSUYr1!K45+PSUYr2!K45+PSUYr3!K45+PSUYr4!K45+PSUYr5!K45</f>
        <v>0</v>
      </c>
      <c r="AC45" s="440">
        <f>IF(AND(E118&gt;0,Sponsor!$A119=0),1,0)</f>
        <v>0</v>
      </c>
      <c r="AD45" s="440">
        <f>IF(AND(F118&gt;0,Sponsor!$A119=0),1,0)</f>
        <v>0</v>
      </c>
      <c r="AE45" s="440">
        <f>IF(AND(G118&gt;0,Sponsor!$A119=0),1,0)</f>
        <v>0</v>
      </c>
      <c r="AF45" s="440">
        <f>IF(AND(H118&gt;0,Sponsor!$A119=0),1,0)</f>
        <v>0</v>
      </c>
      <c r="AG45" s="440">
        <f>IF(AND(I118&gt;0,Sponsor!$A119=0),1,0)</f>
        <v>0</v>
      </c>
      <c r="AH45" s="440">
        <f t="shared" ref="AH45:AH53" si="17">SUM(AC45:AG45)</f>
        <v>0</v>
      </c>
      <c r="AJ45" s="440">
        <f>Sponsor!AC45</f>
        <v>0</v>
      </c>
    </row>
    <row r="46" spans="1:36" ht="13.15" customHeight="1">
      <c r="A46" s="396">
        <f>IF(PSUYr3!A46&lt;&gt;"",PSUYr3!A46,"")</f>
        <v>717200</v>
      </c>
      <c r="B46" s="396" t="str">
        <f>IF(PSUYr3!B46&lt;&gt;"",PSUYr3!B46,"")</f>
        <v/>
      </c>
      <c r="C46" s="42" t="str">
        <f>PSUYr1!C46</f>
        <v>Professional/Consultant Services</v>
      </c>
      <c r="D46" s="355">
        <f>Sponsor!G46</f>
        <v>0</v>
      </c>
      <c r="E46" s="57"/>
      <c r="F46" s="57"/>
      <c r="G46" s="57"/>
      <c r="H46" s="57"/>
      <c r="I46" s="57"/>
      <c r="J46" s="58">
        <f t="shared" si="15"/>
        <v>0</v>
      </c>
      <c r="K46" s="59">
        <f>D46+J46</f>
        <v>0</v>
      </c>
      <c r="L46" s="57"/>
      <c r="M46" s="57"/>
      <c r="N46" s="59">
        <f t="shared" si="16"/>
        <v>0</v>
      </c>
      <c r="O46" s="54">
        <f>PSUYr1!D46+PSUYr2!D46+PSUYr3!D46+PSUYr4!D46+PSUYr5!D46</f>
        <v>0</v>
      </c>
      <c r="P46" s="55">
        <f>PSUYr1!J46+PSUYr2!J46+PSUYr3!J46+PSUYr4!J46+PSUYr5!J46</f>
        <v>0</v>
      </c>
      <c r="Q46" s="60">
        <f>PSUYr1!K46+PSUYr2!K46+PSUYr3!K46+PSUYr4!K46+PSUYr5!K46</f>
        <v>0</v>
      </c>
      <c r="AC46" s="440">
        <f>IF(AND(E119&gt;0,Sponsor!$A120=0),1,0)</f>
        <v>0</v>
      </c>
      <c r="AD46" s="440">
        <f>IF(AND(F119&gt;0,Sponsor!$A120=0),1,0)</f>
        <v>0</v>
      </c>
      <c r="AE46" s="440">
        <f>IF(AND(G119&gt;0,Sponsor!$A120=0),1,0)</f>
        <v>0</v>
      </c>
      <c r="AF46" s="440">
        <f>IF(AND(H119&gt;0,Sponsor!$A120=0),1,0)</f>
        <v>0</v>
      </c>
      <c r="AG46" s="440">
        <f>IF(AND(I119&gt;0,Sponsor!$A120=0),1,0)</f>
        <v>0</v>
      </c>
      <c r="AH46" s="440">
        <f t="shared" si="17"/>
        <v>0</v>
      </c>
      <c r="AJ46" s="440">
        <f>Sponsor!AC46</f>
        <v>0</v>
      </c>
    </row>
    <row r="47" spans="1:36" ht="13.15" customHeight="1">
      <c r="A47" s="396" t="str">
        <f>IF(PSUYr3!A47&lt;&gt;"",PSUYr3!A47,"")</f>
        <v>715XXX</v>
      </c>
      <c r="B47" s="396" t="str">
        <f>IF(PSUYr3!B47&lt;&gt;"",PSUYr3!B47,"")</f>
        <v/>
      </c>
      <c r="C47" s="42" t="str">
        <f>PSUYr1!C47</f>
        <v>Non-Capital Equipment</v>
      </c>
      <c r="D47" s="355">
        <f>Sponsor!G47</f>
        <v>0</v>
      </c>
      <c r="E47" s="57"/>
      <c r="F47" s="57"/>
      <c r="G47" s="57"/>
      <c r="H47" s="57"/>
      <c r="I47" s="57"/>
      <c r="J47" s="58">
        <f t="shared" si="15"/>
        <v>0</v>
      </c>
      <c r="K47" s="59">
        <f>D47+J47</f>
        <v>0</v>
      </c>
      <c r="L47" s="57"/>
      <c r="M47" s="57"/>
      <c r="N47" s="59">
        <f t="shared" si="16"/>
        <v>0</v>
      </c>
      <c r="O47" s="54">
        <f>PSUYr1!D47+PSUYr2!D47+PSUYr3!D47+PSUYr4!D47+PSUYr5!D47</f>
        <v>0</v>
      </c>
      <c r="P47" s="55">
        <f>PSUYr1!J47+PSUYr2!J47+PSUYr3!J47+PSUYr4!J47+PSUYr5!J47</f>
        <v>0</v>
      </c>
      <c r="Q47" s="60">
        <f>PSUYr1!K47+PSUYr2!K47+PSUYr3!K47+PSUYr4!K47+PSUYr5!K47</f>
        <v>0</v>
      </c>
      <c r="AC47" s="440">
        <f>IF(AND(E120&gt;0,Sponsor!$A121=0),1,0)</f>
        <v>0</v>
      </c>
      <c r="AD47" s="440">
        <f>IF(AND(F120&gt;0,Sponsor!$A121=0),1,0)</f>
        <v>0</v>
      </c>
      <c r="AE47" s="440">
        <f>IF(AND(G120&gt;0,Sponsor!$A121=0),1,0)</f>
        <v>0</v>
      </c>
      <c r="AF47" s="440">
        <f>IF(AND(H120&gt;0,Sponsor!$A121=0),1,0)</f>
        <v>0</v>
      </c>
      <c r="AG47" s="440">
        <f>IF(AND(I120&gt;0,Sponsor!$A121=0),1,0)</f>
        <v>0</v>
      </c>
      <c r="AH47" s="440">
        <f t="shared" si="17"/>
        <v>0</v>
      </c>
      <c r="AJ47" s="440">
        <f>Sponsor!AC47</f>
        <v>0</v>
      </c>
    </row>
    <row r="48" spans="1:36" ht="13.15" customHeight="1">
      <c r="A48" s="396">
        <f>IF(PSUYr3!A48&lt;&gt;"",PSUYr3!A48,"")</f>
        <v>730000</v>
      </c>
      <c r="B48" s="396" t="str">
        <f>IF(PSUYr3!B48&lt;&gt;"",PSUYr3!B48,"")</f>
        <v/>
      </c>
      <c r="C48" s="42" t="str">
        <f>PSUYr1!C48</f>
        <v>Subrecipients (enter below)</v>
      </c>
      <c r="D48" s="357">
        <f>Sponsor!G48</f>
        <v>0</v>
      </c>
      <c r="E48" s="473">
        <f>E160</f>
        <v>0</v>
      </c>
      <c r="F48" s="473">
        <f>F160</f>
        <v>0</v>
      </c>
      <c r="G48" s="473">
        <f>G160</f>
        <v>0</v>
      </c>
      <c r="H48" s="473">
        <f>H160</f>
        <v>0</v>
      </c>
      <c r="I48" s="473">
        <f>I160</f>
        <v>0</v>
      </c>
      <c r="J48" s="74">
        <f t="shared" si="15"/>
        <v>0</v>
      </c>
      <c r="K48" s="59">
        <f>D48+J48</f>
        <v>0</v>
      </c>
      <c r="L48" s="63">
        <f>L160</f>
        <v>0</v>
      </c>
      <c r="M48" s="63">
        <f>M160</f>
        <v>0</v>
      </c>
      <c r="N48" s="61">
        <f t="shared" si="16"/>
        <v>0</v>
      </c>
      <c r="O48" s="54">
        <f>PSUYr1!D48+PSUYr2!D48+PSUYr3!D48+PSUYr4!D48+PSUYr5!D48</f>
        <v>0</v>
      </c>
      <c r="P48" s="75">
        <f>PSUYr1!J48+PSUYr2!J48+PSUYr3!J48+PSUYr4!J48+PSUYr5!J48</f>
        <v>0</v>
      </c>
      <c r="Q48" s="60">
        <f>PSUYr1!K48+PSUYr2!K48+PSUYr3!K48+PSUYr4!K48+PSUYr5!K48</f>
        <v>0</v>
      </c>
      <c r="AC48" s="440">
        <f>IF(AND(E121&gt;0,Sponsor!$A122=0),1,0)</f>
        <v>0</v>
      </c>
      <c r="AD48" s="440">
        <f>IF(AND(F121&gt;0,Sponsor!$A122=0),1,0)</f>
        <v>0</v>
      </c>
      <c r="AE48" s="440">
        <f>IF(AND(G121&gt;0,Sponsor!$A122=0),1,0)</f>
        <v>0</v>
      </c>
      <c r="AF48" s="440">
        <f>IF(AND(H121&gt;0,Sponsor!$A122=0),1,0)</f>
        <v>0</v>
      </c>
      <c r="AG48" s="440">
        <f>IF(AND(I121&gt;0,Sponsor!$A122=0),1,0)</f>
        <v>0</v>
      </c>
      <c r="AH48" s="440">
        <f t="shared" si="17"/>
        <v>0</v>
      </c>
      <c r="AJ48" s="440">
        <f>Sponsor!AC48</f>
        <v>0</v>
      </c>
    </row>
    <row r="49" spans="1:36" ht="13.15" customHeight="1">
      <c r="A49" s="396" t="str">
        <f>IF(PSUYr3!A49&lt;&gt;"",PSUYr3!A49,"")</f>
        <v>72XXXX</v>
      </c>
      <c r="B49" s="396" t="str">
        <f>IF(PSUYr3!B49&lt;&gt;"",PSUYr3!B49,"")</f>
        <v/>
      </c>
      <c r="C49" s="42" t="str">
        <f>PSUYr1!C49</f>
        <v>Tuition- Graduate/Undergraduate</v>
      </c>
      <c r="D49" s="355">
        <f>Sponsor!G49</f>
        <v>0</v>
      </c>
      <c r="E49" s="57"/>
      <c r="F49" s="57"/>
      <c r="G49" s="57"/>
      <c r="H49" s="57"/>
      <c r="I49" s="57"/>
      <c r="J49" s="58">
        <f t="shared" si="15"/>
        <v>0</v>
      </c>
      <c r="K49" s="59">
        <f t="shared" ref="K49:K63" si="18">D49+J49</f>
        <v>0</v>
      </c>
      <c r="L49" s="57"/>
      <c r="M49" s="57"/>
      <c r="N49" s="59">
        <f t="shared" si="16"/>
        <v>0</v>
      </c>
      <c r="O49" s="54">
        <f>PSUYr1!D49+PSUYr2!D49+PSUYr3!D49+PSUYr4!D49+PSUYr5!D49</f>
        <v>0</v>
      </c>
      <c r="P49" s="55">
        <f>PSUYr1!J49+PSUYr2!J49+PSUYr3!J49+PSUYr4!J49+PSUYr5!J49</f>
        <v>0</v>
      </c>
      <c r="Q49" s="60">
        <f>PSUYr1!K49+PSUYr2!K49+PSUYr3!K49+PSUYr4!K49+PSUYr5!K49</f>
        <v>0</v>
      </c>
      <c r="AC49" s="440">
        <f>IF(AND(E122&gt;0,Sponsor!$A123=0),1,0)</f>
        <v>0</v>
      </c>
      <c r="AD49" s="440">
        <f>IF(AND(F122&gt;0,Sponsor!$A123=0),1,0)</f>
        <v>0</v>
      </c>
      <c r="AE49" s="440">
        <f>IF(AND(G122&gt;0,Sponsor!$A123=0),1,0)</f>
        <v>0</v>
      </c>
      <c r="AF49" s="440">
        <f>IF(AND(H122&gt;0,Sponsor!$A123=0),1,0)</f>
        <v>0</v>
      </c>
      <c r="AG49" s="440">
        <f>IF(AND(I122&gt;0,Sponsor!$A123=0),1,0)</f>
        <v>0</v>
      </c>
      <c r="AH49" s="440">
        <f t="shared" si="17"/>
        <v>0</v>
      </c>
      <c r="AJ49" s="440">
        <f>Sponsor!AC49</f>
        <v>0</v>
      </c>
    </row>
    <row r="50" spans="1:36" ht="13.15" customHeight="1">
      <c r="A50" s="520" t="str">
        <f>IF(PSUYr3!A50&lt;&gt;"",PSUYr3!A50,"")</f>
        <v/>
      </c>
      <c r="B50" s="520" t="str">
        <f>IF(PSUYr3!B50&lt;&gt;"",PSUYr3!B50,"")</f>
        <v/>
      </c>
      <c r="C50" s="530"/>
      <c r="D50" s="522">
        <f>Sponsor!G50</f>
        <v>0</v>
      </c>
      <c r="E50" s="519"/>
      <c r="F50" s="519"/>
      <c r="G50" s="519"/>
      <c r="H50" s="519"/>
      <c r="I50" s="519"/>
      <c r="J50" s="58">
        <f t="shared" si="15"/>
        <v>0</v>
      </c>
      <c r="K50" s="59">
        <f>D50+J50</f>
        <v>0</v>
      </c>
      <c r="L50" s="57"/>
      <c r="M50" s="57"/>
      <c r="N50" s="59">
        <f>SUM(K50:M50)</f>
        <v>0</v>
      </c>
      <c r="O50" s="54">
        <f>PSUYr1!D50+PSUYr2!D50+PSUYr3!D50+PSUYr4!D50+PSUYr5!D50</f>
        <v>0</v>
      </c>
      <c r="P50" s="55">
        <f>PSUYr1!J50+PSUYr2!J50+PSUYr3!J50+PSUYr4!J50+PSUYr5!J50</f>
        <v>0</v>
      </c>
      <c r="Q50" s="60">
        <f>PSUYr1!K50+PSUYr2!K50+PSUYr3!K50+PSUYr4!K50+PSUYr5!K50</f>
        <v>0</v>
      </c>
      <c r="AC50" s="440">
        <f>IF(AND(E123&gt;0,Sponsor!$A124=0),1,0)</f>
        <v>0</v>
      </c>
      <c r="AD50" s="440">
        <f>IF(AND(F123&gt;0,Sponsor!$A124=0),1,0)</f>
        <v>0</v>
      </c>
      <c r="AE50" s="440">
        <f>IF(AND(G123&gt;0,Sponsor!$A124=0),1,0)</f>
        <v>0</v>
      </c>
      <c r="AF50" s="440">
        <f>IF(AND(H123&gt;0,Sponsor!$A124=0),1,0)</f>
        <v>0</v>
      </c>
      <c r="AG50" s="440">
        <f>IF(AND(I123&gt;0,Sponsor!$A124=0),1,0)</f>
        <v>0</v>
      </c>
      <c r="AH50" s="440">
        <f t="shared" si="17"/>
        <v>0</v>
      </c>
      <c r="AJ50" s="440">
        <f>Sponsor!AC50</f>
        <v>0</v>
      </c>
    </row>
    <row r="51" spans="1:36" ht="13.15" customHeight="1">
      <c r="A51" s="396" t="str">
        <f>IF(PSUYr3!A51&lt;&gt;"",PSUYr3!A51,"")</f>
        <v>Below</v>
      </c>
      <c r="B51" s="397" t="str">
        <f>IF(PSUYr3!B51&lt;&gt;"",PSUYr3!B51,"")</f>
        <v/>
      </c>
      <c r="C51" s="42" t="s">
        <v>176</v>
      </c>
      <c r="D51" s="355">
        <f>Sponsor!G51</f>
        <v>0</v>
      </c>
      <c r="E51" s="262">
        <f>E127</f>
        <v>0</v>
      </c>
      <c r="F51" s="262">
        <f>F127</f>
        <v>0</v>
      </c>
      <c r="G51" s="262">
        <f>G127</f>
        <v>0</v>
      </c>
      <c r="H51" s="262">
        <f>H127</f>
        <v>0</v>
      </c>
      <c r="I51" s="262">
        <f>I127</f>
        <v>0</v>
      </c>
      <c r="J51" s="58">
        <f t="shared" si="15"/>
        <v>0</v>
      </c>
      <c r="K51" s="59">
        <f t="shared" si="18"/>
        <v>0</v>
      </c>
      <c r="L51" s="262">
        <f>L127</f>
        <v>0</v>
      </c>
      <c r="M51" s="262">
        <f>M127</f>
        <v>0</v>
      </c>
      <c r="N51" s="59">
        <f t="shared" si="16"/>
        <v>0</v>
      </c>
      <c r="O51" s="54">
        <f>PSUYr1!D51+PSUYr2!D51+PSUYr3!D51+PSUYr4!D51+PSUYr5!D51</f>
        <v>0</v>
      </c>
      <c r="P51" s="55">
        <f>PSUYr1!J51+PSUYr2!J51+PSUYr3!J51+PSUYr4!J51+PSUYr5!J51</f>
        <v>0</v>
      </c>
      <c r="Q51" s="60">
        <f>PSUYr1!K51+PSUYr2!K51+PSUYr3!K51+PSUYr4!K51+PSUYr5!K51</f>
        <v>0</v>
      </c>
      <c r="AC51" s="440">
        <f>IF(AND(E124&gt;0,Sponsor!$A125=0),1,0)</f>
        <v>0</v>
      </c>
      <c r="AD51" s="440">
        <f>IF(AND(F124&gt;0,Sponsor!$A125=0),1,0)</f>
        <v>0</v>
      </c>
      <c r="AE51" s="440">
        <f>IF(AND(G124&gt;0,Sponsor!$A125=0),1,0)</f>
        <v>0</v>
      </c>
      <c r="AF51" s="440">
        <f>IF(AND(H124&gt;0,Sponsor!$A125=0),1,0)</f>
        <v>0</v>
      </c>
      <c r="AG51" s="440">
        <f>IF(AND(I124&gt;0,Sponsor!$A125=0),1,0)</f>
        <v>0</v>
      </c>
      <c r="AH51" s="440">
        <f t="shared" si="17"/>
        <v>0</v>
      </c>
      <c r="AJ51" s="440">
        <f>Sponsor!AC51</f>
        <v>0</v>
      </c>
    </row>
    <row r="52" spans="1:36" ht="13.15" customHeight="1" thickBot="1">
      <c r="A52" s="310" t="str">
        <f>IF(PSUYr3!A52&lt;&gt;"",PSUYr3!A52,"")</f>
        <v/>
      </c>
      <c r="B52" s="1072" t="s">
        <v>51</v>
      </c>
      <c r="C52" s="1073"/>
      <c r="D52" s="76">
        <f>Sponsor!G52</f>
        <v>0</v>
      </c>
      <c r="E52" s="77">
        <f>SUM(E44:E51)</f>
        <v>0</v>
      </c>
      <c r="F52" s="77">
        <f>SUM(F44:F51)</f>
        <v>0</v>
      </c>
      <c r="G52" s="77">
        <f>SUM(G44:G51)</f>
        <v>0</v>
      </c>
      <c r="H52" s="77">
        <f>SUM(H44:H51)</f>
        <v>0</v>
      </c>
      <c r="I52" s="77">
        <f>SUM(I44:I51)</f>
        <v>0</v>
      </c>
      <c r="J52" s="77">
        <f t="shared" si="15"/>
        <v>0</v>
      </c>
      <c r="K52" s="78">
        <f t="shared" si="18"/>
        <v>0</v>
      </c>
      <c r="L52" s="77">
        <f>SUM(L44:L51)</f>
        <v>0</v>
      </c>
      <c r="M52" s="77">
        <f>SUM(M44:M51)</f>
        <v>0</v>
      </c>
      <c r="N52" s="76">
        <f t="shared" si="16"/>
        <v>0</v>
      </c>
      <c r="O52" s="79">
        <f>PSUYr1!D52+PSUYr2!D52+PSUYr3!D52+PSUYr4!D52+PSUYr5!D52</f>
        <v>0</v>
      </c>
      <c r="P52" s="80">
        <f>PSUYr1!J52+PSUYr2!J52+PSUYr3!J52+PSUYr4!J52+PSUYr5!J52</f>
        <v>0</v>
      </c>
      <c r="Q52" s="60">
        <f>PSUYr1!K52+PSUYr2!K52+PSUYr3!K52+PSUYr4!K52+PSUYr5!K52</f>
        <v>0</v>
      </c>
      <c r="AC52" s="440">
        <f>IF(AND(E125&gt;0,Sponsor!$A126=0),1,0)</f>
        <v>0</v>
      </c>
      <c r="AD52" s="440">
        <f>IF(AND(F125&gt;0,Sponsor!$A126=0),1,0)</f>
        <v>0</v>
      </c>
      <c r="AE52" s="440">
        <f>IF(AND(G125&gt;0,Sponsor!$A126=0),1,0)</f>
        <v>0</v>
      </c>
      <c r="AF52" s="440">
        <f>IF(AND(H125&gt;0,Sponsor!$A126=0),1,0)</f>
        <v>0</v>
      </c>
      <c r="AG52" s="440">
        <f>IF(AND(I125&gt;0,Sponsor!$A126=0),1,0)</f>
        <v>0</v>
      </c>
      <c r="AH52" s="440">
        <f t="shared" si="17"/>
        <v>0</v>
      </c>
      <c r="AJ52" s="440">
        <f>Sponsor!AC52</f>
        <v>0</v>
      </c>
    </row>
    <row r="53" spans="1:36" ht="13.15" customHeight="1" thickTop="1">
      <c r="A53" s="310" t="str">
        <f>IF(PSUYr3!A53&lt;&gt;"",PSUYr3!A53,"")</f>
        <v/>
      </c>
      <c r="B53" s="1082" t="s">
        <v>16</v>
      </c>
      <c r="C53" s="1083"/>
      <c r="D53" s="81">
        <f>Sponsor!G53</f>
        <v>0</v>
      </c>
      <c r="E53" s="63">
        <f>E52+E42+E31+E26+E36</f>
        <v>0</v>
      </c>
      <c r="F53" s="63">
        <f>F52+F42+F31+F26+F36</f>
        <v>0</v>
      </c>
      <c r="G53" s="63">
        <f>G52+G42+G31+G26+G36</f>
        <v>0</v>
      </c>
      <c r="H53" s="63">
        <f>H52+H42+H31+H26+H36</f>
        <v>0</v>
      </c>
      <c r="I53" s="63">
        <f>I52+I42+I31+I26+I36</f>
        <v>0</v>
      </c>
      <c r="J53" s="58">
        <f t="shared" si="15"/>
        <v>0</v>
      </c>
      <c r="K53" s="59">
        <f t="shared" si="18"/>
        <v>0</v>
      </c>
      <c r="L53" s="63">
        <f>L52+L42+L35+L33+L31+L26+L34</f>
        <v>0</v>
      </c>
      <c r="M53" s="63">
        <f>M52+M42+M35+M33+M31+M26+M34</f>
        <v>0</v>
      </c>
      <c r="N53" s="61">
        <f t="shared" si="16"/>
        <v>0</v>
      </c>
      <c r="O53" s="82">
        <f>PSUYr1!D53+PSUYr2!D53+PSUYr3!D53+PSUYr4!D53+PSUYr5!D53</f>
        <v>0</v>
      </c>
      <c r="P53" s="55">
        <f>PSUYr1!J53+PSUYr2!J53+PSUYr3!J53+PSUYr4!J53+PSUYr5!J53</f>
        <v>0</v>
      </c>
      <c r="Q53" s="83">
        <f>PSUYr1!K53+PSUYr2!K53+PSUYr3!K53+PSUYr4!K53+PSUYr5!K53</f>
        <v>0</v>
      </c>
      <c r="AC53" s="440">
        <f>IF(AND(E126&gt;0,Sponsor!$A127=0),1,0)</f>
        <v>0</v>
      </c>
      <c r="AD53" s="440">
        <f>IF(AND(F126&gt;0,Sponsor!$A127=0),1,0)</f>
        <v>0</v>
      </c>
      <c r="AE53" s="440">
        <f>IF(AND(G126&gt;0,Sponsor!$A127=0),1,0)</f>
        <v>0</v>
      </c>
      <c r="AF53" s="440">
        <f>IF(AND(H126&gt;0,Sponsor!$A127=0),1,0)</f>
        <v>0</v>
      </c>
      <c r="AG53" s="440">
        <f>IF(AND(I126&gt;0,Sponsor!$A127=0),1,0)</f>
        <v>0</v>
      </c>
      <c r="AH53" s="440">
        <f t="shared" si="17"/>
        <v>0</v>
      </c>
      <c r="AJ53" s="440">
        <f>Sponsor!AC53</f>
        <v>0</v>
      </c>
    </row>
    <row r="54" spans="1:36" ht="13.15" customHeight="1">
      <c r="A54" s="394" t="str">
        <f>IF(PSUYr3!A54&lt;&gt;"",PSUYr3!A54,"")</f>
        <v>---&gt;</v>
      </c>
      <c r="B54" s="2" t="str">
        <f>IF(PSUYr3!B54&lt;&gt;"",PSUYr3!B54,"")</f>
        <v/>
      </c>
      <c r="C54" s="10" t="s">
        <v>56</v>
      </c>
      <c r="D54" s="61">
        <f>Sponsor!G54</f>
        <v>0</v>
      </c>
      <c r="E54" s="1039" t="s">
        <v>235</v>
      </c>
      <c r="F54" s="832"/>
      <c r="G54" s="832"/>
      <c r="H54" s="832"/>
      <c r="I54" s="832"/>
      <c r="J54" s="84">
        <f>ROUND(J91*J69,0)</f>
        <v>0</v>
      </c>
      <c r="K54" s="59">
        <f t="shared" si="18"/>
        <v>0</v>
      </c>
      <c r="L54" s="400" t="s">
        <v>235</v>
      </c>
      <c r="M54" s="400" t="s">
        <v>235</v>
      </c>
      <c r="N54" s="61">
        <f t="shared" si="16"/>
        <v>0</v>
      </c>
      <c r="O54" s="54">
        <f>PSUYr1!D54+PSUYr2!D54+PSUYr3!D54+PSUYr4!D54+PSUYr5!D54</f>
        <v>0</v>
      </c>
      <c r="P54" s="55">
        <f>PSUYr1!J54+PSUYr2!J54+PSUYr3!J54+PSUYr4!J54+PSUYr5!J54</f>
        <v>0</v>
      </c>
      <c r="Q54" s="60">
        <f>PSUYr1!K54+PSUYr2!K54+PSUYr3!K54+PSUYr4!K54+PSUYr5!K54</f>
        <v>0</v>
      </c>
      <c r="AC54" s="440">
        <f t="shared" ref="AC54:AH54" si="19">SUM(AC45:AC52)</f>
        <v>0</v>
      </c>
      <c r="AD54" s="440">
        <f t="shared" si="19"/>
        <v>0</v>
      </c>
      <c r="AE54" s="440">
        <f t="shared" si="19"/>
        <v>0</v>
      </c>
      <c r="AF54" s="440">
        <f t="shared" si="19"/>
        <v>0</v>
      </c>
      <c r="AG54" s="440">
        <f t="shared" si="19"/>
        <v>0</v>
      </c>
      <c r="AH54" s="440">
        <f t="shared" si="19"/>
        <v>0</v>
      </c>
      <c r="AJ54" s="440">
        <f>Sponsor!AC54</f>
        <v>0</v>
      </c>
    </row>
    <row r="55" spans="1:36" ht="13.15" customHeight="1">
      <c r="A55" s="310" t="str">
        <f>IF(PSUYr3!A55&lt;&gt;"",PSUYr3!A55,"")</f>
        <v/>
      </c>
      <c r="B55" s="1084" t="s">
        <v>53</v>
      </c>
      <c r="C55" s="807"/>
      <c r="D55" s="61">
        <f>Sponsor!G55</f>
        <v>0</v>
      </c>
      <c r="E55" s="1019"/>
      <c r="F55" s="832"/>
      <c r="G55" s="832"/>
      <c r="H55" s="832"/>
      <c r="I55" s="832"/>
      <c r="J55" s="58">
        <f>J53+J54</f>
        <v>0</v>
      </c>
      <c r="K55" s="59">
        <f t="shared" si="18"/>
        <v>0</v>
      </c>
      <c r="L55" s="63">
        <f>L53</f>
        <v>0</v>
      </c>
      <c r="M55" s="63">
        <f>M53</f>
        <v>0</v>
      </c>
      <c r="N55" s="61">
        <f t="shared" si="16"/>
        <v>0</v>
      </c>
      <c r="O55" s="54">
        <f>PSUYr1!D55+PSUYr2!D55+PSUYr3!D55+PSUYr4!D55+PSUYr5!D55</f>
        <v>0</v>
      </c>
      <c r="P55" s="55">
        <f>PSUYr1!J55+PSUYr2!J55+PSUYr3!J55+PSUYr4!J55+PSUYr5!J55</f>
        <v>0</v>
      </c>
      <c r="Q55" s="60">
        <f>PSUYr1!K55+PSUYr2!K55+PSUYr3!K55+PSUYr4!K55+PSUYr5!K55</f>
        <v>0</v>
      </c>
    </row>
    <row r="56" spans="1:36" ht="13.15" customHeight="1">
      <c r="A56" s="310" t="str">
        <f>IF(PSUYr3!A56&lt;&gt;"",PSUYr3!A56,"")</f>
        <v/>
      </c>
      <c r="B56" s="794" t="str">
        <f>Sponsor!B56</f>
        <v>PSU Contribution of Sponsor IDC</v>
      </c>
      <c r="C56" s="1085"/>
      <c r="D56" s="61">
        <f>Sponsor!G56</f>
        <v>0</v>
      </c>
      <c r="E56" s="1019"/>
      <c r="F56" s="832"/>
      <c r="G56" s="832"/>
      <c r="H56" s="832"/>
      <c r="I56" s="832"/>
      <c r="J56" s="63">
        <f>IF(D54=0,0,-(D62-D54))</f>
        <v>0</v>
      </c>
      <c r="K56" s="59">
        <f t="shared" si="18"/>
        <v>0</v>
      </c>
      <c r="L56" s="404"/>
      <c r="M56" s="404"/>
      <c r="N56" s="61">
        <f t="shared" si="16"/>
        <v>0</v>
      </c>
      <c r="O56" s="54">
        <f>PSUYr1!D56+PSUYr2!D56+PSUYr3!D56+PSUYr4!D56+PSUYr5!D56</f>
        <v>0</v>
      </c>
      <c r="P56" s="55">
        <f>PSUYr1!J56+PSUYr2!J56+PSUYr3!J56+PSUYr4!J56+PSUYr5!J56</f>
        <v>0</v>
      </c>
      <c r="Q56" s="60">
        <f>PSUYr1!K56+PSUYr2!K56+PSUYr3!K56+PSUYr4!K56+PSUYr5!K56</f>
        <v>0</v>
      </c>
    </row>
    <row r="57" spans="1:36" ht="13.15" customHeight="1">
      <c r="A57" s="396" t="str">
        <f>IF(PSUYr3!A57&lt;&gt;"",PSUYr3!A57,"")</f>
        <v/>
      </c>
      <c r="B57" s="794" t="str">
        <f>IF(PSUYr3!B58&lt;&gt;"",PSUYr3!B58,"")</f>
        <v/>
      </c>
      <c r="C57" s="13" t="str">
        <f>Sponsor!C57</f>
        <v>Above Sponsor Cap</v>
      </c>
      <c r="D57" s="392">
        <f>Sponsor!G57</f>
        <v>0</v>
      </c>
      <c r="E57" s="1088" t="s">
        <v>9</v>
      </c>
      <c r="F57" s="832"/>
      <c r="G57" s="832"/>
      <c r="H57" s="832"/>
      <c r="I57" s="832"/>
      <c r="J57" s="1020"/>
      <c r="K57" s="1088" t="s">
        <v>9</v>
      </c>
      <c r="L57" s="832"/>
      <c r="M57" s="832"/>
      <c r="N57" s="1020"/>
      <c r="O57" s="1088" t="s">
        <v>9</v>
      </c>
      <c r="P57" s="832"/>
      <c r="Q57" s="1020"/>
    </row>
    <row r="58" spans="1:36" ht="13.15" customHeight="1">
      <c r="A58" s="396" t="str">
        <f>IF(PSUYr3!A58&lt;&gt;"",PSUYr3!A58,"")</f>
        <v/>
      </c>
      <c r="B58" s="794"/>
      <c r="C58" s="13" t="str">
        <f>Sponsor!C58</f>
        <v>Required  CS</v>
      </c>
      <c r="D58" s="353">
        <f>Sponsor!G58</f>
        <v>0</v>
      </c>
      <c r="E58" s="1019"/>
      <c r="F58" s="832"/>
      <c r="G58" s="832"/>
      <c r="H58" s="832"/>
      <c r="I58" s="832"/>
      <c r="J58" s="1020"/>
      <c r="K58" s="1019"/>
      <c r="L58" s="832"/>
      <c r="M58" s="832"/>
      <c r="N58" s="1020"/>
      <c r="O58" s="1019"/>
      <c r="P58" s="832"/>
      <c r="Q58" s="1020"/>
    </row>
    <row r="59" spans="1:36" ht="13.15" customHeight="1">
      <c r="A59" s="396" t="str">
        <f>IF(PSUYr3!A59&lt;&gt;"",PSUYr3!A59,"")</f>
        <v/>
      </c>
      <c r="B59" s="794"/>
      <c r="C59" s="13" t="str">
        <f>Sponsor!C59</f>
        <v xml:space="preserve">State Agreement </v>
      </c>
      <c r="D59" s="353">
        <f>Sponsor!G59</f>
        <v>0</v>
      </c>
      <c r="E59" s="1019"/>
      <c r="F59" s="832"/>
      <c r="G59" s="832"/>
      <c r="H59" s="832"/>
      <c r="I59" s="832"/>
      <c r="J59" s="1020"/>
      <c r="K59" s="1019"/>
      <c r="L59" s="832"/>
      <c r="M59" s="832"/>
      <c r="N59" s="1020"/>
      <c r="O59" s="1019"/>
      <c r="P59" s="832"/>
      <c r="Q59" s="1020"/>
    </row>
    <row r="60" spans="1:36" ht="13.15" customHeight="1">
      <c r="A60" s="396" t="str">
        <f>IF(PSUYr3!A60&lt;&gt;"",PSUYr3!A60,"")</f>
        <v/>
      </c>
      <c r="B60" s="794"/>
      <c r="C60" s="13" t="str">
        <f>Sponsor!C60</f>
        <v>Voluntary CS</v>
      </c>
      <c r="D60" s="393">
        <f>Sponsor!G60</f>
        <v>0</v>
      </c>
      <c r="E60" s="1019"/>
      <c r="F60" s="832"/>
      <c r="G60" s="832"/>
      <c r="H60" s="832"/>
      <c r="I60" s="832"/>
      <c r="J60" s="1020"/>
      <c r="K60" s="1019"/>
      <c r="L60" s="832"/>
      <c r="M60" s="832"/>
      <c r="N60" s="1020"/>
      <c r="O60" s="1019"/>
      <c r="P60" s="832"/>
      <c r="Q60" s="1020"/>
    </row>
    <row r="61" spans="1:36" ht="13.15" customHeight="1">
      <c r="A61" s="310" t="str">
        <f>IF(PSUYr3!A61&lt;&gt;"",PSUYr3!A61,"")</f>
        <v/>
      </c>
      <c r="B61" s="794"/>
      <c r="C61" s="207" t="str">
        <f>Sponsor!C61</f>
        <v>TOTAL FACS</v>
      </c>
      <c r="D61" s="390">
        <f>Sponsor!G61</f>
        <v>0</v>
      </c>
      <c r="E61" s="1019"/>
      <c r="F61" s="832"/>
      <c r="G61" s="832"/>
      <c r="H61" s="832"/>
      <c r="I61" s="832"/>
      <c r="J61" s="1020"/>
      <c r="K61" s="1019"/>
      <c r="L61" s="832"/>
      <c r="M61" s="832"/>
      <c r="N61" s="1020"/>
      <c r="O61" s="1019"/>
      <c r="P61" s="832"/>
      <c r="Q61" s="1020"/>
    </row>
    <row r="62" spans="1:36" ht="13.15" customHeight="1" thickBot="1">
      <c r="A62" s="396">
        <f>IF(PSUYr3!A62&lt;&gt;"",PSUYr3!A62,"")</f>
        <v>760300</v>
      </c>
      <c r="B62" s="1101"/>
      <c r="C62" s="13" t="s">
        <v>57</v>
      </c>
      <c r="D62" s="61">
        <f>Sponsor!G62</f>
        <v>0</v>
      </c>
      <c r="E62" s="418"/>
      <c r="F62" s="419"/>
      <c r="G62" s="419"/>
      <c r="H62" s="419"/>
      <c r="I62" s="419"/>
      <c r="J62" s="63">
        <f>J56+J54</f>
        <v>0</v>
      </c>
      <c r="K62" s="59">
        <f t="shared" si="18"/>
        <v>0</v>
      </c>
      <c r="L62" s="404"/>
      <c r="M62" s="404"/>
      <c r="N62" s="61">
        <f t="shared" si="16"/>
        <v>0</v>
      </c>
      <c r="O62" s="54">
        <f>PSUYr1!D62+PSUYr2!D62+PSUYr3!D62+PSUYr4!D62+PSUYr5!D62</f>
        <v>0</v>
      </c>
      <c r="P62" s="55">
        <f>PSUYr1!J62+PSUYr2!J62+PSUYr3!J62+PSUYr4!J62+PSUYr5!J62</f>
        <v>0</v>
      </c>
      <c r="Q62" s="85">
        <f>PSUYr1!K62+PSUYr2!K62+PSUYr3!K62+PSUYr4!K62+PSUYr5!K62</f>
        <v>0</v>
      </c>
    </row>
    <row r="63" spans="1:36" ht="13.15" customHeight="1" thickTop="1">
      <c r="A63" s="310" t="str">
        <f>IF(PSUYr3!A63&lt;&gt;"",PSUYr3!A63,"")</f>
        <v/>
      </c>
      <c r="B63" s="1178" t="s">
        <v>31</v>
      </c>
      <c r="C63" s="1081"/>
      <c r="D63" s="128">
        <f>Sponsor!G63</f>
        <v>0</v>
      </c>
      <c r="E63" s="129">
        <f t="shared" ref="E63:J63" si="20">E55+E56</f>
        <v>0</v>
      </c>
      <c r="F63" s="129">
        <f t="shared" si="20"/>
        <v>0</v>
      </c>
      <c r="G63" s="129">
        <f t="shared" si="20"/>
        <v>0</v>
      </c>
      <c r="H63" s="129">
        <f t="shared" si="20"/>
        <v>0</v>
      </c>
      <c r="I63" s="129">
        <f t="shared" si="20"/>
        <v>0</v>
      </c>
      <c r="J63" s="129">
        <f t="shared" si="20"/>
        <v>0</v>
      </c>
      <c r="K63" s="128">
        <f t="shared" si="18"/>
        <v>0</v>
      </c>
      <c r="L63" s="130">
        <f>L53+L62</f>
        <v>0</v>
      </c>
      <c r="M63" s="129">
        <f>M53+M62</f>
        <v>0</v>
      </c>
      <c r="N63" s="128">
        <f t="shared" si="16"/>
        <v>0</v>
      </c>
      <c r="O63" s="315">
        <f>PSUYr1!D63+PSUYr2!D63+PSUYr3!D63+PSUYr4!D63+PSUYr5!D63</f>
        <v>0</v>
      </c>
      <c r="P63" s="132">
        <f>PSUYr1!J63+PSUYr2!J63+PSUYr3!J63+PSUYr4!J63+PSUYr5!J63</f>
        <v>0</v>
      </c>
      <c r="Q63" s="133">
        <f>PSUYr1!K63+PSUYr2!K63+PSUYr3!K63+PSUYr4!K63+PSUYr5!K63</f>
        <v>0</v>
      </c>
    </row>
    <row r="64" spans="1:36" ht="13.15" customHeight="1">
      <c r="A64" s="310" t="str">
        <f>IF(PSUYr3!A64&lt;&gt;"",PSUYr3!A64,"")</f>
        <v/>
      </c>
      <c r="B64" s="1177" t="str">
        <f>PSUYr1!B64</f>
        <v>*Letters of commitment, signed by an authorized organizational representative, are required from each organization providing "Third Party" amounts.</v>
      </c>
      <c r="C64" s="824"/>
      <c r="D64" s="824"/>
      <c r="E64" s="824"/>
      <c r="F64" s="824"/>
      <c r="G64" s="824"/>
      <c r="H64" s="824"/>
      <c r="I64" s="824"/>
      <c r="J64" s="824"/>
      <c r="K64" s="824"/>
      <c r="L64" s="824"/>
      <c r="M64" s="824"/>
      <c r="N64" s="797"/>
    </row>
    <row r="65" spans="1:19" ht="13.15" customHeight="1">
      <c r="A65" s="310" t="str">
        <f>IF(PSUYr3!A65&lt;&gt;"",PSUYr3!A65,"")</f>
        <v/>
      </c>
      <c r="B65" s="302"/>
      <c r="C65" s="102"/>
      <c r="D65" s="102"/>
      <c r="E65" s="102"/>
      <c r="F65" s="102"/>
      <c r="G65" s="102"/>
      <c r="H65" s="102"/>
      <c r="I65" s="102"/>
      <c r="J65" s="102"/>
      <c r="K65" s="102"/>
      <c r="L65" s="102"/>
      <c r="M65" s="102"/>
      <c r="N65" s="103"/>
      <c r="R65" s="1040" t="s">
        <v>193</v>
      </c>
      <c r="S65" s="1040"/>
    </row>
    <row r="66" spans="1:19" ht="13.15" customHeight="1">
      <c r="A66" s="310" t="str">
        <f>IF(PSUYr3!A66&lt;&gt;"",PSUYr3!A66,"")</f>
        <v/>
      </c>
      <c r="B66" s="1015" t="s">
        <v>33</v>
      </c>
      <c r="C66" s="824"/>
      <c r="D66" s="824"/>
      <c r="E66" s="824"/>
      <c r="F66" s="824"/>
      <c r="G66" s="824"/>
      <c r="H66" s="824"/>
      <c r="I66" s="824"/>
      <c r="J66" s="824"/>
      <c r="K66" s="824"/>
      <c r="L66" s="824"/>
      <c r="M66" s="824"/>
      <c r="N66" s="797"/>
      <c r="R66" s="323" t="s">
        <v>194</v>
      </c>
      <c r="S66" s="255"/>
    </row>
    <row r="67" spans="1:19" ht="13.15" customHeight="1">
      <c r="A67" s="310" t="str">
        <f>IF(PSUYr3!A67&lt;&gt;"",PSUYr3!A67,"")</f>
        <v/>
      </c>
      <c r="B67" s="782" t="str">
        <f>Sponsor!B67</f>
        <v>FRINGE BENEFIT RATE -- FULL</v>
      </c>
      <c r="C67" s="772"/>
      <c r="D67" s="123">
        <f>Sponsor!G67</f>
        <v>0.438</v>
      </c>
      <c r="E67" s="111">
        <f>$D$67</f>
        <v>0.438</v>
      </c>
      <c r="F67" s="111">
        <f>$D$67</f>
        <v>0.438</v>
      </c>
      <c r="G67" s="111">
        <f>$D$67</f>
        <v>0.438</v>
      </c>
      <c r="H67" s="111">
        <f>$D$67</f>
        <v>0.438</v>
      </c>
      <c r="I67" s="111">
        <f>$D$67</f>
        <v>0.438</v>
      </c>
      <c r="J67" s="114"/>
      <c r="K67" s="100"/>
      <c r="L67" s="111">
        <f>$D$67</f>
        <v>0.438</v>
      </c>
      <c r="M67" s="114">
        <f>$D$67</f>
        <v>0.438</v>
      </c>
      <c r="N67" s="125"/>
      <c r="O67" s="44"/>
      <c r="P67" s="44"/>
      <c r="R67" s="323" t="s">
        <v>195</v>
      </c>
      <c r="S67" s="255"/>
    </row>
    <row r="68" spans="1:19" ht="13.15" customHeight="1">
      <c r="A68" s="310" t="str">
        <f>IF(PSUYr3!A68&lt;&gt;"",PSUYr3!A68,"")</f>
        <v/>
      </c>
      <c r="B68" s="770" t="str">
        <f>Sponsor!B68</f>
        <v>FRINGE BENEFIT RATE -- PARTIAL</v>
      </c>
      <c r="C68" s="786"/>
      <c r="D68" s="124">
        <f>Sponsor!G68</f>
        <v>8.1000000000000003E-2</v>
      </c>
      <c r="E68" s="112">
        <f>$D$68</f>
        <v>8.1000000000000003E-2</v>
      </c>
      <c r="F68" s="112">
        <f>$E$68</f>
        <v>8.1000000000000003E-2</v>
      </c>
      <c r="G68" s="112">
        <f>$E$68</f>
        <v>8.1000000000000003E-2</v>
      </c>
      <c r="H68" s="112">
        <f>$E$68</f>
        <v>8.1000000000000003E-2</v>
      </c>
      <c r="I68" s="112">
        <f>$E$68</f>
        <v>8.1000000000000003E-2</v>
      </c>
      <c r="J68" s="98"/>
      <c r="K68" s="98"/>
      <c r="L68" s="112">
        <f>$D$68</f>
        <v>8.1000000000000003E-2</v>
      </c>
      <c r="M68" s="115">
        <f>$D$68</f>
        <v>8.1000000000000003E-2</v>
      </c>
      <c r="N68" s="126"/>
      <c r="O68" s="44"/>
      <c r="P68" s="44"/>
      <c r="R68" s="323" t="s">
        <v>196</v>
      </c>
      <c r="S68" s="255"/>
    </row>
    <row r="69" spans="1:19" ht="13.15" customHeight="1">
      <c r="A69" s="310" t="str">
        <f>IF(PSUYr3!A69&lt;&gt;"",PSUYr3!A69,"")</f>
        <v/>
      </c>
      <c r="B69" s="1175" t="str">
        <f>Sponsor!B69</f>
        <v>IDC COST RATE -- FULL</v>
      </c>
      <c r="C69" s="786"/>
      <c r="D69" s="124">
        <f>Sponsor!G69</f>
        <v>0.63900000000000001</v>
      </c>
      <c r="E69" s="110">
        <f t="shared" ref="E69:I70" si="21">D69</f>
        <v>0.63900000000000001</v>
      </c>
      <c r="F69" s="112">
        <f t="shared" si="21"/>
        <v>0.63900000000000001</v>
      </c>
      <c r="G69" s="112">
        <f t="shared" si="21"/>
        <v>0.63900000000000001</v>
      </c>
      <c r="H69" s="112">
        <f t="shared" si="21"/>
        <v>0.63900000000000001</v>
      </c>
      <c r="I69" s="112">
        <f t="shared" si="21"/>
        <v>0.63900000000000001</v>
      </c>
      <c r="J69" s="177">
        <f>D69</f>
        <v>0.63900000000000001</v>
      </c>
      <c r="K69" s="38"/>
      <c r="L69" s="112">
        <f>$D$69</f>
        <v>0.63900000000000001</v>
      </c>
      <c r="M69" s="115">
        <f>$D$69</f>
        <v>0.63900000000000001</v>
      </c>
      <c r="N69" s="126"/>
      <c r="O69" s="44"/>
      <c r="P69" s="44"/>
      <c r="R69" s="323" t="s">
        <v>192</v>
      </c>
      <c r="S69" s="321">
        <f>(S66*S67/12)+(S68*(12-S67)/12)</f>
        <v>0</v>
      </c>
    </row>
    <row r="70" spans="1:19" ht="13.15" customHeight="1">
      <c r="A70" s="310" t="str">
        <f>IF(PSUYr3!A70&lt;&gt;"",PSUYr3!A70,"")</f>
        <v/>
      </c>
      <c r="B70" s="1071" t="str">
        <f>Sponsor!B70</f>
        <v>IDC RATE -- CHARGED</v>
      </c>
      <c r="C70" s="760"/>
      <c r="D70" s="113">
        <f>Sponsor!G70</f>
        <v>0.63900000000000001</v>
      </c>
      <c r="E70" s="116">
        <f t="shared" si="21"/>
        <v>0.63900000000000001</v>
      </c>
      <c r="F70" s="116">
        <f t="shared" si="21"/>
        <v>0.63900000000000001</v>
      </c>
      <c r="G70" s="116">
        <f t="shared" si="21"/>
        <v>0.63900000000000001</v>
      </c>
      <c r="H70" s="116">
        <f t="shared" si="21"/>
        <v>0.63900000000000001</v>
      </c>
      <c r="I70" s="116">
        <f t="shared" si="21"/>
        <v>0.63900000000000001</v>
      </c>
      <c r="J70" s="117">
        <f>I70</f>
        <v>0.63900000000000001</v>
      </c>
      <c r="K70" s="99"/>
      <c r="L70" s="116">
        <f>$D$70</f>
        <v>0.63900000000000001</v>
      </c>
      <c r="M70" s="117">
        <f>$D$70</f>
        <v>0.63900000000000001</v>
      </c>
      <c r="N70" s="127"/>
      <c r="O70" s="2"/>
      <c r="P70" s="2"/>
    </row>
    <row r="71" spans="1:19" ht="13.15" customHeight="1">
      <c r="A71" s="310" t="str">
        <f>IF(PSUYr3!A71&lt;&gt;"",PSUYr3!A71,"")</f>
        <v/>
      </c>
      <c r="B71" s="1041" t="s">
        <v>338</v>
      </c>
      <c r="C71" s="1041"/>
      <c r="D71" s="1041"/>
      <c r="E71" s="1041"/>
      <c r="F71" s="1041"/>
      <c r="G71" s="1041"/>
      <c r="H71" s="1041"/>
      <c r="I71" s="1041"/>
      <c r="J71" s="1041"/>
      <c r="K71" s="1041"/>
      <c r="L71" s="1041"/>
      <c r="M71" s="1041"/>
      <c r="N71" s="1042"/>
    </row>
    <row r="72" spans="1:19" ht="13.15" customHeight="1">
      <c r="A72" s="310" t="str">
        <f>IF(PSUYr3!A72&lt;&gt;"",PSUYr3!A72,"")</f>
        <v/>
      </c>
      <c r="B72" s="1046" t="s">
        <v>67</v>
      </c>
      <c r="C72" s="1131"/>
      <c r="D72" s="1001" t="str">
        <f>D2</f>
        <v>New-Continuation-Revision-Supplement</v>
      </c>
      <c r="E72" s="1174"/>
      <c r="F72" s="1174"/>
      <c r="G72" s="1174"/>
      <c r="H72" s="1174"/>
      <c r="I72" s="1174"/>
      <c r="J72" s="1002"/>
      <c r="K72" s="1043">
        <f>Instructions!A23</f>
        <v>0</v>
      </c>
      <c r="L72" s="1044"/>
      <c r="M72" s="1044"/>
      <c r="N72" s="1045"/>
      <c r="O72" s="4"/>
      <c r="P72" s="4"/>
      <c r="Q72" s="2"/>
    </row>
    <row r="73" spans="1:19" ht="13.15" customHeight="1">
      <c r="A73" s="310" t="str">
        <f>IF(PSUYr3!A73&lt;&gt;"",PSUYr3!A73,"")</f>
        <v/>
      </c>
      <c r="B73" s="1022" t="s">
        <v>71</v>
      </c>
      <c r="C73" s="1103"/>
      <c r="D73" s="1001" t="str">
        <f>D3</f>
        <v>PI Name (Last, First)</v>
      </c>
      <c r="E73" s="1174"/>
      <c r="F73" s="1174"/>
      <c r="G73" s="1002"/>
      <c r="H73" s="1010" t="s">
        <v>20</v>
      </c>
      <c r="I73" s="1011"/>
      <c r="J73" s="1006" t="str">
        <f>IF(J3="","",J3)</f>
        <v/>
      </c>
      <c r="K73" s="1007"/>
      <c r="L73" s="20"/>
      <c r="M73" s="999" t="s">
        <v>62</v>
      </c>
      <c r="N73" s="1000"/>
      <c r="O73" s="26"/>
      <c r="P73" s="26"/>
    </row>
    <row r="74" spans="1:19" ht="13.15" customHeight="1">
      <c r="A74" s="310" t="str">
        <f>IF(PSUYr3!A74&lt;&gt;"",PSUYr3!A74,"")</f>
        <v/>
      </c>
      <c r="B74" s="1025" t="s">
        <v>19</v>
      </c>
      <c r="C74" s="1026"/>
      <c r="D74" s="830" t="str">
        <f>IF(D4="","",D4)</f>
        <v>Preparer</v>
      </c>
      <c r="E74" s="1012"/>
      <c r="F74" s="1012"/>
      <c r="G74" s="1013"/>
      <c r="H74" s="1023" t="s">
        <v>21</v>
      </c>
      <c r="I74" s="1024"/>
      <c r="J74" s="1006" t="str">
        <f>IF(J4="","",J4)</f>
        <v/>
      </c>
      <c r="K74" s="1007"/>
      <c r="M74" s="1001" t="str">
        <f>IF(M4="","",M4)</f>
        <v/>
      </c>
      <c r="N74" s="1002"/>
      <c r="O74" s="27"/>
      <c r="P74" s="27"/>
    </row>
    <row r="75" spans="1:19" ht="13.15" customHeight="1">
      <c r="A75" s="310" t="str">
        <f>IF(PSUYr3!A75&lt;&gt;"",PSUYr3!A75,"")</f>
        <v/>
      </c>
      <c r="B75" s="1027" t="s">
        <v>69</v>
      </c>
      <c r="C75" s="1028"/>
      <c r="D75" s="996" t="str">
        <f>D5</f>
        <v>Sponsor Costs</v>
      </c>
      <c r="E75" s="731" t="s">
        <v>280</v>
      </c>
      <c r="F75" s="1041"/>
      <c r="G75" s="1041"/>
      <c r="H75" s="1041"/>
      <c r="I75" s="1041"/>
      <c r="J75" s="1041"/>
      <c r="K75" s="775" t="str">
        <f>K5</f>
        <v>Total Spon+PSU</v>
      </c>
      <c r="L75" s="731" t="s">
        <v>58</v>
      </c>
      <c r="M75" s="994"/>
      <c r="N75" s="775" t="str">
        <f>N5</f>
        <v>Total Project</v>
      </c>
      <c r="O75" s="17"/>
      <c r="P75" s="17"/>
    </row>
    <row r="76" spans="1:19" ht="13.15" customHeight="1" thickBot="1">
      <c r="A76" s="310" t="str">
        <f>IF(PSUYr3!A76&lt;&gt;"",PSUYr3!A76,"")</f>
        <v/>
      </c>
      <c r="B76" s="1029"/>
      <c r="C76" s="1030"/>
      <c r="D76" s="997"/>
      <c r="E76" s="18" t="str">
        <f t="shared" ref="E76:M76" si="22">E6</f>
        <v>Dept E&amp;G</v>
      </c>
      <c r="F76" s="18" t="str">
        <f t="shared" si="22"/>
        <v>College</v>
      </c>
      <c r="G76" s="18" t="str">
        <f t="shared" si="22"/>
        <v>Other1</v>
      </c>
      <c r="H76" s="18" t="str">
        <f t="shared" si="22"/>
        <v>Other2</v>
      </c>
      <c r="I76" s="18" t="str">
        <f t="shared" si="22"/>
        <v>Other3</v>
      </c>
      <c r="J76" s="18" t="str">
        <f t="shared" si="22"/>
        <v>Total PSU</v>
      </c>
      <c r="K76" s="993"/>
      <c r="L76" s="19" t="str">
        <f t="shared" si="22"/>
        <v>Cash</v>
      </c>
      <c r="M76" s="18" t="str">
        <f t="shared" si="22"/>
        <v>In-Kind</v>
      </c>
      <c r="N76" s="993"/>
    </row>
    <row r="77" spans="1:19" ht="13.15" customHeight="1">
      <c r="A77" s="310" t="str">
        <f>IF(PSUYr3!A77&lt;&gt;"",PSUYr3!A77,"")</f>
        <v/>
      </c>
      <c r="B77" s="305" t="s">
        <v>1</v>
      </c>
      <c r="C77" s="267"/>
      <c r="D77" s="267"/>
      <c r="E77" s="267"/>
      <c r="F77" s="267"/>
      <c r="G77" s="267"/>
      <c r="H77" s="267"/>
      <c r="I77" s="267"/>
      <c r="J77" s="267"/>
      <c r="K77" s="267"/>
      <c r="L77" s="267"/>
      <c r="M77" s="267"/>
      <c r="N77" s="316"/>
    </row>
    <row r="78" spans="1:19" ht="13.15" customHeight="1">
      <c r="A78" s="310" t="str">
        <f>IF(PSUYr3!A78&lt;&gt;"",PSUYr3!A78,"")</f>
        <v/>
      </c>
      <c r="C78" s="8" t="str">
        <f>Sponsor!B78</f>
        <v>Total Non-Student Salaries and Wages</v>
      </c>
      <c r="D78" s="53">
        <f>Sponsor!G78</f>
        <v>0</v>
      </c>
      <c r="E78" s="58">
        <f>U10+AA10+E15+E16+E19+E20+E21+E22</f>
        <v>0</v>
      </c>
      <c r="F78" s="58">
        <f>U15+AA15+F15+F16+F19+F20+F21+F22</f>
        <v>0</v>
      </c>
      <c r="G78" s="58">
        <f>U19+AA19+G15+G16+G19+G20+G21+G22</f>
        <v>0</v>
      </c>
      <c r="H78" s="58">
        <f>U23+AA23+H15+H16+H19+H20+H21+H22</f>
        <v>0</v>
      </c>
      <c r="I78" s="58">
        <f>U27+AA27+I15+I16+I19+I20+I21+I22</f>
        <v>0</v>
      </c>
      <c r="J78" s="86">
        <f>SUM(E78:I78)</f>
        <v>0</v>
      </c>
      <c r="K78" s="53">
        <f>D78+J78</f>
        <v>0</v>
      </c>
      <c r="L78" s="58">
        <f>L13+L15+L16+L19+L20+L21+L22</f>
        <v>0</v>
      </c>
      <c r="M78" s="58">
        <f>M13+M15+M16+M19+M20+M21+M22</f>
        <v>0</v>
      </c>
      <c r="N78" s="53">
        <f>SUM(K78:M78)</f>
        <v>0</v>
      </c>
      <c r="Q78" s="2"/>
    </row>
    <row r="79" spans="1:19" ht="13.15" customHeight="1">
      <c r="A79" s="310" t="str">
        <f>IF(PSUYr3!A79&lt;&gt;"",PSUYr3!A79,"")</f>
        <v/>
      </c>
      <c r="C79" s="9" t="str">
        <f>Sponsor!B79</f>
        <v xml:space="preserve"> Total Salaries/Wages Summer/Temp</v>
      </c>
      <c r="D79" s="59">
        <f>Sponsor!G79</f>
        <v>0</v>
      </c>
      <c r="E79" s="58">
        <f>E20+E21+U10+Z10</f>
        <v>0</v>
      </c>
      <c r="F79" s="58">
        <f>F20+F21+U15+Z15</f>
        <v>0</v>
      </c>
      <c r="G79" s="58">
        <f>G20+G21+U19+Z19</f>
        <v>0</v>
      </c>
      <c r="H79" s="58">
        <f>H20+H21+U23+Z23</f>
        <v>0</v>
      </c>
      <c r="I79" s="58">
        <f>I20+I21+U27+Z27</f>
        <v>0</v>
      </c>
      <c r="J79" s="71">
        <f>SUM(E79:I79)</f>
        <v>0</v>
      </c>
      <c r="K79" s="59">
        <f>D79+J79</f>
        <v>0</v>
      </c>
      <c r="L79" s="58">
        <f>L20+L21</f>
        <v>0</v>
      </c>
      <c r="M79" s="58">
        <f>M20+M21</f>
        <v>0</v>
      </c>
      <c r="N79" s="59">
        <f>SUM(K79:M79)</f>
        <v>0</v>
      </c>
    </row>
    <row r="80" spans="1:19" ht="13.15" customHeight="1">
      <c r="A80" s="310" t="str">
        <f>IF(PSUYr3!A80&lt;&gt;"",PSUYr3!A80,"")</f>
        <v/>
      </c>
      <c r="B80" s="736" t="str">
        <f>Sponsor!B80</f>
        <v>Full Fringe Employees</v>
      </c>
      <c r="C80" s="737"/>
      <c r="D80" s="59">
        <f>Sponsor!G80</f>
        <v>0</v>
      </c>
      <c r="E80" s="58">
        <f>ROUND((E78-E79)*E67,0)</f>
        <v>0</v>
      </c>
      <c r="F80" s="58">
        <f>ROUND((F78-F79)*F67,0)</f>
        <v>0</v>
      </c>
      <c r="G80" s="58">
        <f>ROUND((G78-G79)*G67,0)</f>
        <v>0</v>
      </c>
      <c r="H80" s="58">
        <f>ROUND((H78-H79)*H67,0)</f>
        <v>0</v>
      </c>
      <c r="I80" s="58">
        <f>ROUND((I78-I79)*I67,0)</f>
        <v>0</v>
      </c>
      <c r="J80" s="71">
        <f>SUM(E80:I80)</f>
        <v>0</v>
      </c>
      <c r="K80" s="59">
        <f>D80+J80</f>
        <v>0</v>
      </c>
      <c r="L80" s="58">
        <f>ROUND((L78-L79)*L67,0)</f>
        <v>0</v>
      </c>
      <c r="M80" s="58">
        <f>ROUND((M78-M79)*M67,0)</f>
        <v>0</v>
      </c>
      <c r="N80" s="59">
        <f>SUM(K80:M80)</f>
        <v>0</v>
      </c>
      <c r="Q80" s="12"/>
    </row>
    <row r="81" spans="1:17" ht="13.15" customHeight="1">
      <c r="A81" s="310" t="str">
        <f>IF(PSUYr3!A81&lt;&gt;"",PSUYr3!A81,"")</f>
        <v/>
      </c>
      <c r="B81" s="1165" t="str">
        <f>Sponsor!B81</f>
        <v>Partial/Summer Fringe Employees</v>
      </c>
      <c r="C81" s="1136"/>
      <c r="D81" s="64">
        <f>Sponsor!G81</f>
        <v>0</v>
      </c>
      <c r="E81" s="65">
        <f>ROUND(E79*E68,0)</f>
        <v>0</v>
      </c>
      <c r="F81" s="65">
        <f>ROUND(F79*F68,0)</f>
        <v>0</v>
      </c>
      <c r="G81" s="65">
        <f>ROUND(G79*G68,0)</f>
        <v>0</v>
      </c>
      <c r="H81" s="65">
        <f>ROUND(H79*H68,0)</f>
        <v>0</v>
      </c>
      <c r="I81" s="65">
        <f>ROUND(I79*I68,0)</f>
        <v>0</v>
      </c>
      <c r="J81" s="87">
        <f>SUM(E81:I81)</f>
        <v>0</v>
      </c>
      <c r="K81" s="64">
        <f>D81+J81</f>
        <v>0</v>
      </c>
      <c r="L81" s="65">
        <f>ROUND(L79*L68,0)</f>
        <v>0</v>
      </c>
      <c r="M81" s="65">
        <f>ROUND(M79*M68,0)</f>
        <v>0</v>
      </c>
      <c r="N81" s="64">
        <f>SUM(K81:M81)</f>
        <v>0</v>
      </c>
      <c r="Q81" s="12"/>
    </row>
    <row r="82" spans="1:17" ht="13.15" customHeight="1" thickBot="1">
      <c r="A82" s="310" t="str">
        <f>IF(PSUYr3!A82&lt;&gt;"",PSUYr3!A82,"")</f>
        <v/>
      </c>
      <c r="B82" s="763" t="s">
        <v>3</v>
      </c>
      <c r="C82" s="781"/>
      <c r="D82" s="280">
        <f>Sponsor!G82</f>
        <v>0</v>
      </c>
      <c r="E82" s="281">
        <f>E80+E81</f>
        <v>0</v>
      </c>
      <c r="F82" s="281">
        <f>F80+F81</f>
        <v>0</v>
      </c>
      <c r="G82" s="281">
        <f>G80+G81</f>
        <v>0</v>
      </c>
      <c r="H82" s="281">
        <f>H80+H81</f>
        <v>0</v>
      </c>
      <c r="I82" s="281">
        <f>I80+I81</f>
        <v>0</v>
      </c>
      <c r="J82" s="282">
        <f>SUM(E82:I82)</f>
        <v>0</v>
      </c>
      <c r="K82" s="280">
        <f>D82+J82</f>
        <v>0</v>
      </c>
      <c r="L82" s="281">
        <f>L80+L81</f>
        <v>0</v>
      </c>
      <c r="M82" s="281">
        <f>M80+M81</f>
        <v>0</v>
      </c>
      <c r="N82" s="280">
        <f>SUM(K82:M82)</f>
        <v>0</v>
      </c>
      <c r="Q82" s="12"/>
    </row>
    <row r="83" spans="1:17" ht="13.15" customHeight="1">
      <c r="A83" s="310" t="str">
        <f>IF(PSUYr3!A83&lt;&gt;"",PSUYr3!A83,"")</f>
        <v/>
      </c>
      <c r="B83" s="306" t="s">
        <v>318</v>
      </c>
      <c r="C83" s="274"/>
      <c r="D83" s="274"/>
      <c r="E83" s="274"/>
      <c r="F83" s="274"/>
      <c r="G83" s="274"/>
      <c r="H83" s="274"/>
      <c r="I83" s="274"/>
      <c r="J83" s="274"/>
      <c r="K83" s="274"/>
      <c r="L83" s="274"/>
      <c r="M83" s="274"/>
      <c r="N83" s="317"/>
      <c r="O83" s="13"/>
      <c r="P83" s="13"/>
    </row>
    <row r="84" spans="1:17" ht="13.15" customHeight="1">
      <c r="A84" s="310" t="str">
        <f>IF(PSUYr3!A84&lt;&gt;"",PSUYr3!A84,"")</f>
        <v/>
      </c>
      <c r="B84" s="784" t="s">
        <v>319</v>
      </c>
      <c r="C84" s="772"/>
      <c r="D84" s="321" t="str">
        <f>Sponsor!G84</f>
        <v>SW</v>
      </c>
      <c r="E84" s="391"/>
      <c r="F84" s="102"/>
      <c r="G84" s="102"/>
      <c r="H84" s="102"/>
      <c r="I84" s="102"/>
      <c r="J84" s="22"/>
      <c r="K84" s="22"/>
      <c r="L84" s="22"/>
      <c r="M84" s="22"/>
      <c r="N84" s="23"/>
    </row>
    <row r="85" spans="1:17" ht="13.15" customHeight="1">
      <c r="A85" s="310" t="str">
        <f>IF(PSUYr3!A85&lt;&gt;"",PSUYr3!A85,"")</f>
        <v/>
      </c>
      <c r="B85" s="736" t="s">
        <v>4</v>
      </c>
      <c r="C85" s="737"/>
      <c r="D85" s="361">
        <f>Sponsor!G85</f>
        <v>0</v>
      </c>
      <c r="E85" s="362">
        <f t="shared" ref="E85:K85" si="23">E53</f>
        <v>0</v>
      </c>
      <c r="F85" s="361">
        <f t="shared" si="23"/>
        <v>0</v>
      </c>
      <c r="G85" s="361">
        <f t="shared" si="23"/>
        <v>0</v>
      </c>
      <c r="H85" s="361">
        <f t="shared" si="23"/>
        <v>0</v>
      </c>
      <c r="I85" s="361">
        <f t="shared" si="23"/>
        <v>0</v>
      </c>
      <c r="J85" s="71">
        <f t="shared" si="23"/>
        <v>0</v>
      </c>
      <c r="K85" s="71">
        <f t="shared" si="23"/>
        <v>0</v>
      </c>
      <c r="L85" s="1017" t="s">
        <v>235</v>
      </c>
      <c r="M85" s="1018"/>
      <c r="N85" s="59">
        <f t="shared" ref="N85:N91" si="24">SUM(K85:M85)</f>
        <v>0</v>
      </c>
    </row>
    <row r="86" spans="1:17" ht="13.15" customHeight="1">
      <c r="A86" s="310" t="str">
        <f>IF(PSUYr3!A86&lt;&gt;"",PSUYr3!A86,"")</f>
        <v/>
      </c>
      <c r="B86" s="736" t="s">
        <v>5</v>
      </c>
      <c r="C86" s="737"/>
      <c r="D86" s="361">
        <f>Sponsor!G86</f>
        <v>0</v>
      </c>
      <c r="E86" s="362">
        <f t="shared" ref="E86:K86" si="25">-E31</f>
        <v>0</v>
      </c>
      <c r="F86" s="361">
        <f t="shared" si="25"/>
        <v>0</v>
      </c>
      <c r="G86" s="361">
        <f t="shared" si="25"/>
        <v>0</v>
      </c>
      <c r="H86" s="361">
        <f t="shared" si="25"/>
        <v>0</v>
      </c>
      <c r="I86" s="361">
        <f t="shared" si="25"/>
        <v>0</v>
      </c>
      <c r="J86" s="71">
        <f t="shared" ref="J86:J91" si="26">SUM(E86:I86)</f>
        <v>0</v>
      </c>
      <c r="K86" s="71">
        <f t="shared" si="25"/>
        <v>0</v>
      </c>
      <c r="L86" s="1019"/>
      <c r="M86" s="1020"/>
      <c r="N86" s="59">
        <f t="shared" si="24"/>
        <v>0</v>
      </c>
    </row>
    <row r="87" spans="1:17" ht="13.15" customHeight="1">
      <c r="A87" s="310" t="str">
        <f>IF(PSUYr3!A87&lt;&gt;"",PSUYr3!A87,"")</f>
        <v/>
      </c>
      <c r="B87" s="736" t="s">
        <v>8</v>
      </c>
      <c r="C87" s="737"/>
      <c r="D87" s="361">
        <f>Sponsor!G87</f>
        <v>0</v>
      </c>
      <c r="E87" s="362">
        <f>-E42</f>
        <v>0</v>
      </c>
      <c r="F87" s="361">
        <f>-F42</f>
        <v>0</v>
      </c>
      <c r="G87" s="361">
        <f>-G42</f>
        <v>0</v>
      </c>
      <c r="H87" s="361">
        <f>-H42</f>
        <v>0</v>
      </c>
      <c r="I87" s="361">
        <f>-I42</f>
        <v>0</v>
      </c>
      <c r="J87" s="71">
        <f t="shared" si="26"/>
        <v>0</v>
      </c>
      <c r="K87" s="71">
        <f>-K42</f>
        <v>0</v>
      </c>
      <c r="L87" s="1019"/>
      <c r="M87" s="1020"/>
      <c r="N87" s="59">
        <f t="shared" si="24"/>
        <v>0</v>
      </c>
    </row>
    <row r="88" spans="1:17" ht="13.15" customHeight="1">
      <c r="A88" s="310" t="str">
        <f>IF(PSUYr3!A88&lt;&gt;"",PSUYr3!A88,"")</f>
        <v/>
      </c>
      <c r="B88" s="736" t="s">
        <v>6</v>
      </c>
      <c r="C88" s="737"/>
      <c r="D88" s="361">
        <f>Sponsor!G88</f>
        <v>0</v>
      </c>
      <c r="E88" s="362">
        <f t="shared" ref="E88:K88" si="27">-E49</f>
        <v>0</v>
      </c>
      <c r="F88" s="361">
        <f t="shared" si="27"/>
        <v>0</v>
      </c>
      <c r="G88" s="361">
        <f t="shared" si="27"/>
        <v>0</v>
      </c>
      <c r="H88" s="361">
        <f t="shared" si="27"/>
        <v>0</v>
      </c>
      <c r="I88" s="361">
        <f t="shared" si="27"/>
        <v>0</v>
      </c>
      <c r="J88" s="71">
        <f t="shared" si="26"/>
        <v>0</v>
      </c>
      <c r="K88" s="71">
        <f t="shared" si="27"/>
        <v>0</v>
      </c>
      <c r="L88" s="1019"/>
      <c r="M88" s="1020"/>
      <c r="N88" s="59">
        <f t="shared" si="24"/>
        <v>0</v>
      </c>
    </row>
    <row r="89" spans="1:17" ht="13.15" customHeight="1">
      <c r="A89" s="310" t="str">
        <f>IF(PSUYr3!A89&lt;&gt;"",PSUYr3!A89,"")</f>
        <v/>
      </c>
      <c r="C89" s="9" t="s">
        <v>209</v>
      </c>
      <c r="D89" s="364">
        <f>Sponsor!G89</f>
        <v>0</v>
      </c>
      <c r="E89" s="376" t="s">
        <v>235</v>
      </c>
      <c r="F89" s="385" t="s">
        <v>235</v>
      </c>
      <c r="G89" s="385" t="s">
        <v>235</v>
      </c>
      <c r="H89" s="385" t="s">
        <v>235</v>
      </c>
      <c r="I89" s="385" t="s">
        <v>235</v>
      </c>
      <c r="J89" s="71">
        <f t="shared" si="26"/>
        <v>0</v>
      </c>
      <c r="K89" s="71">
        <f>D89+J89</f>
        <v>0</v>
      </c>
      <c r="L89" s="1019"/>
      <c r="M89" s="1020"/>
      <c r="N89" s="61">
        <f>K89</f>
        <v>0</v>
      </c>
    </row>
    <row r="90" spans="1:17" ht="13.15" customHeight="1">
      <c r="A90" s="310" t="str">
        <f>IF(PSUYr3!A90&lt;&gt;"",PSUYr3!A90,"")</f>
        <v/>
      </c>
      <c r="B90" s="770" t="s">
        <v>291</v>
      </c>
      <c r="C90" s="737"/>
      <c r="D90" s="364">
        <f>Sponsor!G90</f>
        <v>0</v>
      </c>
      <c r="E90" s="544">
        <f>-(E24+E25+E36+E51+E44+E45+E46+E47+E48)</f>
        <v>0</v>
      </c>
      <c r="F90" s="447">
        <f>-(F24+F25+F36+F51+F44+F45+F46+F47+F48)</f>
        <v>0</v>
      </c>
      <c r="G90" s="447">
        <f>-(G24+G25+G36+G51+G44+G45+G46+G47+G48)</f>
        <v>0</v>
      </c>
      <c r="H90" s="447">
        <f>-(H24+H25+H36+H51+H44+H45+H46+H47+H48)</f>
        <v>0</v>
      </c>
      <c r="I90" s="447">
        <f>-(I24+I25+I36+I51+I44+I45+I46+I47+I48)</f>
        <v>0</v>
      </c>
      <c r="J90" s="399">
        <f t="shared" si="26"/>
        <v>0</v>
      </c>
      <c r="K90" s="71">
        <f>D90+J90</f>
        <v>0</v>
      </c>
      <c r="L90" s="1019"/>
      <c r="M90" s="1020"/>
      <c r="N90" s="61">
        <f t="shared" si="24"/>
        <v>0</v>
      </c>
    </row>
    <row r="91" spans="1:17" s="3" customFormat="1" ht="13.15" customHeight="1" thickBot="1">
      <c r="A91" s="311" t="str">
        <f>IF(PSUYr3!A91&lt;&gt;"",PSUYr3!A91,"")</f>
        <v/>
      </c>
      <c r="B91" s="763" t="s">
        <v>329</v>
      </c>
      <c r="C91" s="781"/>
      <c r="D91" s="398">
        <f>Sponsor!G91</f>
        <v>0</v>
      </c>
      <c r="E91" s="542">
        <f>SUM(E85:E90)</f>
        <v>0</v>
      </c>
      <c r="F91" s="542">
        <f>SUM(F85:F90)</f>
        <v>0</v>
      </c>
      <c r="G91" s="542">
        <f>SUM(G85:G90)</f>
        <v>0</v>
      </c>
      <c r="H91" s="542">
        <f>SUM(H85:H90)</f>
        <v>0</v>
      </c>
      <c r="I91" s="542">
        <f>SUM(I85:I90)</f>
        <v>0</v>
      </c>
      <c r="J91" s="288">
        <f t="shared" si="26"/>
        <v>0</v>
      </c>
      <c r="K91" s="288">
        <f>IF($D$84="TDC",K53,SUM(K85:K90))</f>
        <v>0</v>
      </c>
      <c r="L91" s="780"/>
      <c r="M91" s="1021"/>
      <c r="N91" s="264">
        <f t="shared" si="24"/>
        <v>0</v>
      </c>
      <c r="O91"/>
      <c r="P91"/>
    </row>
    <row r="92" spans="1:17" ht="13.15" customHeight="1">
      <c r="A92" s="322" t="str">
        <f>IF(PSUYr3!A92&lt;&gt;"",PSUYr3!A92,"")</f>
        <v/>
      </c>
      <c r="B92" s="306" t="str">
        <f>IF(PSUYr1!B92="","",PSUYr1!B92)</f>
        <v>ADDITIONAL SENIOR PERSONNEL - names and account codes must be entered in Sponsor tab</v>
      </c>
      <c r="C92" s="274"/>
      <c r="D92" s="274"/>
      <c r="E92" s="274"/>
      <c r="F92" s="274"/>
      <c r="G92" s="274"/>
      <c r="H92" s="274"/>
      <c r="I92" s="274"/>
      <c r="J92" s="274"/>
      <c r="K92" s="274"/>
      <c r="L92" s="274"/>
      <c r="M92" s="274"/>
      <c r="N92" s="317"/>
      <c r="O92" s="27"/>
      <c r="P92" s="27"/>
    </row>
    <row r="93" spans="1:17" ht="13.15" customHeight="1">
      <c r="A93" s="396" t="str">
        <f>IF(PSUYr3!A93&lt;&gt;"",PSUYr3!A93,"")</f>
        <v/>
      </c>
      <c r="B93" s="309" t="str">
        <f>PSUYr1!B93</f>
        <v/>
      </c>
      <c r="C93" s="46" t="str">
        <f>IF(PSUYr1!C93="","",PSUYr1!C93)</f>
        <v/>
      </c>
      <c r="D93" s="354">
        <f>Sponsor!G93</f>
        <v>0</v>
      </c>
      <c r="E93" s="51"/>
      <c r="F93" s="51"/>
      <c r="G93" s="51"/>
      <c r="H93" s="51"/>
      <c r="I93" s="51"/>
      <c r="J93" s="52">
        <f t="shared" ref="J93:J108" si="28">SUM(E93:I93)</f>
        <v>0</v>
      </c>
      <c r="K93" s="53">
        <f t="shared" ref="K93:K108" si="29">D93+J93</f>
        <v>0</v>
      </c>
      <c r="L93" s="51"/>
      <c r="M93" s="51"/>
      <c r="N93" s="53">
        <f t="shared" ref="N93:N108" si="30">SUM(K93:M93)</f>
        <v>0</v>
      </c>
      <c r="O93" s="21"/>
      <c r="P93" s="21"/>
    </row>
    <row r="94" spans="1:17" ht="13.15" customHeight="1">
      <c r="A94" s="396" t="str">
        <f>IF(PSUYr3!A94&lt;&gt;"",PSUYr3!A94,"")</f>
        <v/>
      </c>
      <c r="B94" s="309" t="str">
        <f>PSUYr1!B94</f>
        <v/>
      </c>
      <c r="C94" s="46" t="str">
        <f>IF(PSUYr1!C94="","",PSUYr1!C94)</f>
        <v/>
      </c>
      <c r="D94" s="355">
        <f>Sponsor!G94</f>
        <v>0</v>
      </c>
      <c r="E94" s="57"/>
      <c r="F94" s="57"/>
      <c r="G94" s="57"/>
      <c r="H94" s="57"/>
      <c r="I94" s="57"/>
      <c r="J94" s="58">
        <f t="shared" si="28"/>
        <v>0</v>
      </c>
      <c r="K94" s="59">
        <f t="shared" si="29"/>
        <v>0</v>
      </c>
      <c r="L94" s="57"/>
      <c r="M94" s="57"/>
      <c r="N94" s="59">
        <f t="shared" si="30"/>
        <v>0</v>
      </c>
      <c r="O94" s="21"/>
      <c r="P94" s="21"/>
    </row>
    <row r="95" spans="1:17" ht="13.15" customHeight="1">
      <c r="A95" s="396" t="str">
        <f>IF(PSUYr3!A95&lt;&gt;"",PSUYr3!A95,"")</f>
        <v/>
      </c>
      <c r="B95" s="309" t="str">
        <f>PSUYr1!B95</f>
        <v/>
      </c>
      <c r="C95" s="46" t="str">
        <f>IF(PSUYr1!C95="","",PSUYr1!C95)</f>
        <v/>
      </c>
      <c r="D95" s="355">
        <f>Sponsor!G95</f>
        <v>0</v>
      </c>
      <c r="E95" s="57"/>
      <c r="F95" s="57"/>
      <c r="G95" s="57"/>
      <c r="H95" s="57"/>
      <c r="I95" s="57"/>
      <c r="J95" s="58">
        <f t="shared" si="28"/>
        <v>0</v>
      </c>
      <c r="K95" s="59">
        <f t="shared" si="29"/>
        <v>0</v>
      </c>
      <c r="L95" s="57"/>
      <c r="M95" s="57"/>
      <c r="N95" s="59">
        <f t="shared" si="30"/>
        <v>0</v>
      </c>
      <c r="O95" s="21"/>
      <c r="P95" s="21"/>
    </row>
    <row r="96" spans="1:17" ht="13.15" customHeight="1">
      <c r="A96" s="396" t="str">
        <f>IF(PSUYr3!A96&lt;&gt;"",PSUYr3!A96,"")</f>
        <v/>
      </c>
      <c r="B96" s="309" t="str">
        <f>PSUYr1!B96</f>
        <v/>
      </c>
      <c r="C96" s="46" t="str">
        <f>IF(PSUYr1!C96="","",PSUYr1!C96)</f>
        <v/>
      </c>
      <c r="D96" s="355">
        <f>Sponsor!G96</f>
        <v>0</v>
      </c>
      <c r="E96" s="57"/>
      <c r="F96" s="57"/>
      <c r="G96" s="57"/>
      <c r="H96" s="57"/>
      <c r="I96" s="57"/>
      <c r="J96" s="58">
        <f t="shared" si="28"/>
        <v>0</v>
      </c>
      <c r="K96" s="59">
        <f t="shared" si="29"/>
        <v>0</v>
      </c>
      <c r="L96" s="57"/>
      <c r="M96" s="57"/>
      <c r="N96" s="59">
        <f t="shared" si="30"/>
        <v>0</v>
      </c>
      <c r="O96" s="21"/>
      <c r="P96" s="21"/>
    </row>
    <row r="97" spans="1:18" ht="13.15" customHeight="1">
      <c r="A97" s="396" t="str">
        <f>IF(PSUYr3!A97&lt;&gt;"",PSUYr3!A97,"")</f>
        <v/>
      </c>
      <c r="B97" s="309" t="str">
        <f>PSUYr1!B97</f>
        <v/>
      </c>
      <c r="C97" s="46" t="str">
        <f>IF(PSUYr1!C97="","",PSUYr1!C97)</f>
        <v/>
      </c>
      <c r="D97" s="355">
        <f>Sponsor!G97</f>
        <v>0</v>
      </c>
      <c r="E97" s="57"/>
      <c r="F97" s="57"/>
      <c r="G97" s="57"/>
      <c r="H97" s="57"/>
      <c r="I97" s="57"/>
      <c r="J97" s="58">
        <f t="shared" si="28"/>
        <v>0</v>
      </c>
      <c r="K97" s="59">
        <f t="shared" si="29"/>
        <v>0</v>
      </c>
      <c r="L97" s="57"/>
      <c r="M97" s="57"/>
      <c r="N97" s="59">
        <f t="shared" si="30"/>
        <v>0</v>
      </c>
      <c r="O97" s="21"/>
      <c r="P97" s="21"/>
    </row>
    <row r="98" spans="1:18" ht="13.15" customHeight="1">
      <c r="A98" s="396" t="str">
        <f>IF(PSUYr3!A98&lt;&gt;"",PSUYr3!A98,"")</f>
        <v/>
      </c>
      <c r="B98" s="309" t="str">
        <f>PSUYr1!B98</f>
        <v/>
      </c>
      <c r="C98" s="46" t="str">
        <f>IF(PSUYr1!C98="","",PSUYr1!C98)</f>
        <v/>
      </c>
      <c r="D98" s="355">
        <f>Sponsor!G98</f>
        <v>0</v>
      </c>
      <c r="E98" s="57"/>
      <c r="F98" s="57"/>
      <c r="G98" s="57"/>
      <c r="H98" s="57"/>
      <c r="I98" s="57"/>
      <c r="J98" s="58">
        <f t="shared" si="28"/>
        <v>0</v>
      </c>
      <c r="K98" s="59">
        <f t="shared" si="29"/>
        <v>0</v>
      </c>
      <c r="L98" s="57"/>
      <c r="M98" s="57"/>
      <c r="N98" s="59">
        <f t="shared" si="30"/>
        <v>0</v>
      </c>
      <c r="O98" s="21"/>
      <c r="P98" s="21"/>
    </row>
    <row r="99" spans="1:18" ht="13.15" customHeight="1">
      <c r="A99" s="396" t="str">
        <f>IF(PSUYr3!A99&lt;&gt;"",PSUYr3!A99,"")</f>
        <v/>
      </c>
      <c r="B99" s="309" t="str">
        <f>PSUYr1!B99</f>
        <v/>
      </c>
      <c r="C99" s="46" t="str">
        <f>IF(PSUYr1!C99="","",PSUYr1!C99)</f>
        <v/>
      </c>
      <c r="D99" s="355">
        <f>Sponsor!G99</f>
        <v>0</v>
      </c>
      <c r="E99" s="57"/>
      <c r="F99" s="57"/>
      <c r="G99" s="57"/>
      <c r="H99" s="57"/>
      <c r="I99" s="57"/>
      <c r="J99" s="58">
        <f t="shared" si="28"/>
        <v>0</v>
      </c>
      <c r="K99" s="59">
        <f t="shared" si="29"/>
        <v>0</v>
      </c>
      <c r="L99" s="57"/>
      <c r="M99" s="57"/>
      <c r="N99" s="59">
        <f t="shared" si="30"/>
        <v>0</v>
      </c>
      <c r="O99" s="21"/>
      <c r="P99" s="21"/>
    </row>
    <row r="100" spans="1:18" ht="13.15" customHeight="1">
      <c r="A100" s="396" t="str">
        <f>IF(PSUYr3!A100&lt;&gt;"",PSUYr3!A100,"")</f>
        <v/>
      </c>
      <c r="B100" s="309" t="str">
        <f>PSUYr1!B100</f>
        <v/>
      </c>
      <c r="C100" s="46" t="str">
        <f>IF(PSUYr1!C100="","",PSUYr1!C100)</f>
        <v/>
      </c>
      <c r="D100" s="355">
        <f>Sponsor!G100</f>
        <v>0</v>
      </c>
      <c r="E100" s="57"/>
      <c r="F100" s="57"/>
      <c r="G100" s="57"/>
      <c r="H100" s="57"/>
      <c r="I100" s="57"/>
      <c r="J100" s="58">
        <f t="shared" si="28"/>
        <v>0</v>
      </c>
      <c r="K100" s="59">
        <f t="shared" si="29"/>
        <v>0</v>
      </c>
      <c r="L100" s="57"/>
      <c r="M100" s="57"/>
      <c r="N100" s="59">
        <f t="shared" si="30"/>
        <v>0</v>
      </c>
      <c r="O100" s="21"/>
      <c r="P100" s="21"/>
    </row>
    <row r="101" spans="1:18" ht="13.15" customHeight="1">
      <c r="A101" s="396" t="str">
        <f>IF(PSUYr3!A101&lt;&gt;"",PSUYr3!A101,"")</f>
        <v/>
      </c>
      <c r="B101" s="309" t="str">
        <f>PSUYr1!B101</f>
        <v/>
      </c>
      <c r="C101" s="46" t="str">
        <f>IF(PSUYr1!C101="","",PSUYr1!C101)</f>
        <v/>
      </c>
      <c r="D101" s="355">
        <f>Sponsor!G101</f>
        <v>0</v>
      </c>
      <c r="E101" s="57"/>
      <c r="F101" s="57"/>
      <c r="G101" s="57"/>
      <c r="H101" s="57"/>
      <c r="I101" s="57"/>
      <c r="J101" s="58">
        <f t="shared" si="28"/>
        <v>0</v>
      </c>
      <c r="K101" s="59">
        <f t="shared" si="29"/>
        <v>0</v>
      </c>
      <c r="L101" s="57"/>
      <c r="M101" s="57"/>
      <c r="N101" s="59">
        <f t="shared" si="30"/>
        <v>0</v>
      </c>
      <c r="O101" s="21"/>
      <c r="P101" s="21"/>
    </row>
    <row r="102" spans="1:18" ht="13.15" customHeight="1">
      <c r="A102" s="396" t="str">
        <f>IF(PSUYr3!A102&lt;&gt;"",PSUYr3!A102,"")</f>
        <v/>
      </c>
      <c r="B102" s="309" t="str">
        <f>PSUYr1!B102</f>
        <v/>
      </c>
      <c r="C102" s="46" t="str">
        <f>IF(PSUYr1!C102="","",PSUYr1!C102)</f>
        <v/>
      </c>
      <c r="D102" s="355">
        <f>Sponsor!G102</f>
        <v>0</v>
      </c>
      <c r="E102" s="57"/>
      <c r="F102" s="57"/>
      <c r="G102" s="57"/>
      <c r="H102" s="57"/>
      <c r="I102" s="57"/>
      <c r="J102" s="58">
        <f t="shared" si="28"/>
        <v>0</v>
      </c>
      <c r="K102" s="59">
        <f t="shared" si="29"/>
        <v>0</v>
      </c>
      <c r="L102" s="57"/>
      <c r="M102" s="57"/>
      <c r="N102" s="59">
        <f t="shared" si="30"/>
        <v>0</v>
      </c>
      <c r="O102" s="21"/>
      <c r="P102" s="21"/>
    </row>
    <row r="103" spans="1:18" ht="13.15" customHeight="1">
      <c r="A103" s="396" t="str">
        <f>IF(PSUYr3!A103&lt;&gt;"",PSUYr3!A103,"")</f>
        <v/>
      </c>
      <c r="B103" s="309" t="str">
        <f>PSUYr1!B103</f>
        <v/>
      </c>
      <c r="C103" s="46" t="str">
        <f>IF(PSUYr1!C103="","",PSUYr1!C103)</f>
        <v/>
      </c>
      <c r="D103" s="355">
        <f>Sponsor!G103</f>
        <v>0</v>
      </c>
      <c r="E103" s="57"/>
      <c r="F103" s="57"/>
      <c r="G103" s="57"/>
      <c r="H103" s="57"/>
      <c r="I103" s="57"/>
      <c r="J103" s="58">
        <f t="shared" si="28"/>
        <v>0</v>
      </c>
      <c r="K103" s="59">
        <f t="shared" si="29"/>
        <v>0</v>
      </c>
      <c r="L103" s="57"/>
      <c r="M103" s="57"/>
      <c r="N103" s="59">
        <f t="shared" si="30"/>
        <v>0</v>
      </c>
      <c r="O103" s="21"/>
      <c r="P103" s="21"/>
    </row>
    <row r="104" spans="1:18" ht="13.15" customHeight="1">
      <c r="A104" s="396" t="str">
        <f>IF(PSUYr3!A104&lt;&gt;"",PSUYr3!A104,"")</f>
        <v/>
      </c>
      <c r="B104" s="309" t="str">
        <f>PSUYr1!B104</f>
        <v/>
      </c>
      <c r="C104" s="46" t="str">
        <f>IF(PSUYr1!C104="","",PSUYr1!C104)</f>
        <v/>
      </c>
      <c r="D104" s="355">
        <f>Sponsor!G104</f>
        <v>0</v>
      </c>
      <c r="E104" s="57"/>
      <c r="F104" s="57"/>
      <c r="G104" s="57"/>
      <c r="H104" s="57"/>
      <c r="I104" s="57"/>
      <c r="J104" s="58">
        <f t="shared" si="28"/>
        <v>0</v>
      </c>
      <c r="K104" s="59">
        <f t="shared" si="29"/>
        <v>0</v>
      </c>
      <c r="L104" s="57"/>
      <c r="M104" s="57"/>
      <c r="N104" s="59">
        <f t="shared" si="30"/>
        <v>0</v>
      </c>
      <c r="O104" s="21"/>
      <c r="P104" s="21"/>
    </row>
    <row r="105" spans="1:18" ht="13.15" customHeight="1">
      <c r="A105" s="396" t="str">
        <f>IF(PSUYr3!A105&lt;&gt;"",PSUYr3!A105,"")</f>
        <v/>
      </c>
      <c r="B105" s="309" t="str">
        <f>PSUYr1!B105</f>
        <v/>
      </c>
      <c r="C105" s="46" t="str">
        <f>IF(PSUYr1!C105="","",PSUYr1!C105)</f>
        <v/>
      </c>
      <c r="D105" s="355">
        <f>Sponsor!G105</f>
        <v>0</v>
      </c>
      <c r="E105" s="57"/>
      <c r="F105" s="57"/>
      <c r="G105" s="57"/>
      <c r="H105" s="57"/>
      <c r="I105" s="57"/>
      <c r="J105" s="58">
        <f t="shared" si="28"/>
        <v>0</v>
      </c>
      <c r="K105" s="59">
        <f t="shared" si="29"/>
        <v>0</v>
      </c>
      <c r="L105" s="57"/>
      <c r="M105" s="57"/>
      <c r="N105" s="59">
        <f t="shared" si="30"/>
        <v>0</v>
      </c>
      <c r="O105" s="21"/>
      <c r="P105" s="21"/>
    </row>
    <row r="106" spans="1:18" ht="13.15" customHeight="1">
      <c r="A106" s="396" t="str">
        <f>IF(PSUYr3!A106&lt;&gt;"",PSUYr3!A106,"")</f>
        <v/>
      </c>
      <c r="B106" s="309" t="str">
        <f>PSUYr1!B106</f>
        <v/>
      </c>
      <c r="C106" s="46" t="str">
        <f>IF(PSUYr1!C106="","",PSUYr1!C106)</f>
        <v/>
      </c>
      <c r="D106" s="355">
        <f>Sponsor!G106</f>
        <v>0</v>
      </c>
      <c r="E106" s="57"/>
      <c r="F106" s="57"/>
      <c r="G106" s="57"/>
      <c r="H106" s="57"/>
      <c r="I106" s="57"/>
      <c r="J106" s="58">
        <f t="shared" si="28"/>
        <v>0</v>
      </c>
      <c r="K106" s="59">
        <f t="shared" si="29"/>
        <v>0</v>
      </c>
      <c r="L106" s="57"/>
      <c r="M106" s="57"/>
      <c r="N106" s="59">
        <f t="shared" si="30"/>
        <v>0</v>
      </c>
      <c r="O106" s="21"/>
      <c r="P106" s="21"/>
    </row>
    <row r="107" spans="1:18" ht="13.15" customHeight="1">
      <c r="A107" s="396" t="str">
        <f>IF(PSUYr3!A107&lt;&gt;"",PSUYr3!A107,"")</f>
        <v/>
      </c>
      <c r="B107" s="309" t="str">
        <f>PSUYr1!B107</f>
        <v/>
      </c>
      <c r="C107" s="46" t="str">
        <f>IF(PSUYr1!C107="","",PSUYr1!C107)</f>
        <v/>
      </c>
      <c r="D107" s="355">
        <f>Sponsor!G107</f>
        <v>0</v>
      </c>
      <c r="E107" s="57"/>
      <c r="F107" s="57"/>
      <c r="G107" s="57"/>
      <c r="H107" s="57"/>
      <c r="I107" s="57"/>
      <c r="J107" s="58">
        <f t="shared" si="28"/>
        <v>0</v>
      </c>
      <c r="K107" s="59">
        <f t="shared" si="29"/>
        <v>0</v>
      </c>
      <c r="L107" s="57"/>
      <c r="M107" s="57"/>
      <c r="N107" s="59">
        <f t="shared" si="30"/>
        <v>0</v>
      </c>
      <c r="O107" s="21"/>
      <c r="P107" s="21"/>
    </row>
    <row r="108" spans="1:18" ht="13.15" customHeight="1">
      <c r="A108" s="396" t="str">
        <f>IF(PSUYr3!A108&lt;&gt;"",PSUYr3!A108,"")</f>
        <v/>
      </c>
      <c r="B108" s="309" t="str">
        <f>PSUYr1!B108</f>
        <v/>
      </c>
      <c r="C108" s="46" t="str">
        <f>IF(PSUYr1!C108="","",PSUYr1!C108)</f>
        <v/>
      </c>
      <c r="D108" s="355">
        <f>Sponsor!G108</f>
        <v>0</v>
      </c>
      <c r="E108" s="57"/>
      <c r="F108" s="57"/>
      <c r="G108" s="57"/>
      <c r="H108" s="57"/>
      <c r="I108" s="57"/>
      <c r="J108" s="58">
        <f t="shared" si="28"/>
        <v>0</v>
      </c>
      <c r="K108" s="59">
        <f t="shared" si="29"/>
        <v>0</v>
      </c>
      <c r="L108" s="57"/>
      <c r="M108" s="57"/>
      <c r="N108" s="72">
        <f t="shared" si="30"/>
        <v>0</v>
      </c>
      <c r="O108" s="21"/>
      <c r="P108" s="21"/>
    </row>
    <row r="109" spans="1:18" ht="13.15" customHeight="1" thickBot="1">
      <c r="A109" s="321" t="str">
        <f>IF(PSUYr3!A109&lt;&gt;"",PSUYr3!A109,"")</f>
        <v/>
      </c>
      <c r="B109" s="734" t="s">
        <v>60</v>
      </c>
      <c r="C109" s="734"/>
      <c r="D109" s="264">
        <f>Sponsor!G109</f>
        <v>0</v>
      </c>
      <c r="E109" s="286">
        <f t="shared" ref="E109:N109" si="31">SUM(E93:E108)</f>
        <v>0</v>
      </c>
      <c r="F109" s="286">
        <f t="shared" si="31"/>
        <v>0</v>
      </c>
      <c r="G109" s="286">
        <f t="shared" si="31"/>
        <v>0</v>
      </c>
      <c r="H109" s="286">
        <f t="shared" si="31"/>
        <v>0</v>
      </c>
      <c r="I109" s="286">
        <f t="shared" si="31"/>
        <v>0</v>
      </c>
      <c r="J109" s="288">
        <f t="shared" si="31"/>
        <v>0</v>
      </c>
      <c r="K109" s="288">
        <f t="shared" si="31"/>
        <v>0</v>
      </c>
      <c r="L109" s="286">
        <f t="shared" si="31"/>
        <v>0</v>
      </c>
      <c r="M109" s="286">
        <f t="shared" si="31"/>
        <v>0</v>
      </c>
      <c r="N109" s="264">
        <f t="shared" si="31"/>
        <v>0</v>
      </c>
      <c r="O109" s="31"/>
      <c r="P109" s="31"/>
    </row>
    <row r="110" spans="1:18" ht="13.15" customHeight="1">
      <c r="A110" s="310" t="str">
        <f>IF(PSUYr3!A110&lt;&gt;"",PSUYr3!A110,"")</f>
        <v/>
      </c>
      <c r="B110" s="276" t="str">
        <f>IF(PSUYr1!B110="","",PSUYr1!B110)</f>
        <v>ADDITIONAL CAPITAL EQUIPMENT OR CONSTRUCTION - descriptions and account codes must be entered in Sponsor tab</v>
      </c>
      <c r="C110" s="274"/>
      <c r="D110" s="274"/>
      <c r="E110" s="274"/>
      <c r="F110" s="274"/>
      <c r="G110" s="274"/>
      <c r="H110" s="274"/>
      <c r="I110" s="274"/>
      <c r="J110" s="274"/>
      <c r="K110" s="274"/>
      <c r="L110" s="274"/>
      <c r="M110" s="274"/>
      <c r="N110" s="317"/>
      <c r="O110" s="408"/>
      <c r="P110" s="409"/>
      <c r="Q110" s="409"/>
      <c r="R110" s="409"/>
    </row>
    <row r="111" spans="1:18" ht="13.15" customHeight="1">
      <c r="A111" s="396" t="str">
        <f>IF(PSUYr3!A111&lt;&gt;"",PSUYr3!A111,"")</f>
        <v/>
      </c>
      <c r="B111" s="309" t="str">
        <f>PSUYr1!B111</f>
        <v/>
      </c>
      <c r="C111" s="46" t="str">
        <f>IF(PSUYr1!C111="","",PSUYr1!C111)</f>
        <v/>
      </c>
      <c r="D111" s="357">
        <f>Sponsor!G111</f>
        <v>0</v>
      </c>
      <c r="E111" s="67"/>
      <c r="F111" s="67"/>
      <c r="G111" s="67"/>
      <c r="H111" s="67"/>
      <c r="I111" s="67"/>
      <c r="J111" s="63">
        <f t="shared" ref="J111:J116" si="32">SUM(E111:I111)</f>
        <v>0</v>
      </c>
      <c r="K111" s="59">
        <f t="shared" ref="K111:K116" si="33">D111+J111</f>
        <v>0</v>
      </c>
      <c r="L111" s="89"/>
      <c r="M111" s="90"/>
      <c r="N111" s="69">
        <f t="shared" ref="N111:N116" si="34">SUM(K111:M111)</f>
        <v>0</v>
      </c>
      <c r="O111" s="1032"/>
      <c r="P111" s="1033"/>
      <c r="Q111" s="1033"/>
      <c r="R111" s="1033"/>
    </row>
    <row r="112" spans="1:18" ht="13.15" customHeight="1">
      <c r="A112" s="396" t="str">
        <f>IF(PSUYr3!A112&lt;&gt;"",PSUYr3!A112,"")</f>
        <v/>
      </c>
      <c r="B112" s="309" t="str">
        <f>PSUYr1!B112</f>
        <v/>
      </c>
      <c r="C112" s="46" t="str">
        <f>IF(PSUYr1!C112="","",PSUYr1!C112)</f>
        <v/>
      </c>
      <c r="D112" s="357">
        <f>Sponsor!G112</f>
        <v>0</v>
      </c>
      <c r="E112" s="67"/>
      <c r="F112" s="67"/>
      <c r="G112" s="67"/>
      <c r="H112" s="67"/>
      <c r="I112" s="67"/>
      <c r="J112" s="63">
        <f t="shared" si="32"/>
        <v>0</v>
      </c>
      <c r="K112" s="59">
        <f t="shared" si="33"/>
        <v>0</v>
      </c>
      <c r="L112" s="70"/>
      <c r="M112" s="67"/>
      <c r="N112" s="61">
        <f t="shared" si="34"/>
        <v>0</v>
      </c>
      <c r="O112" s="326"/>
      <c r="P112" s="1034"/>
      <c r="Q112" s="1034"/>
      <c r="R112" s="1034"/>
    </row>
    <row r="113" spans="1:18" ht="13.15" customHeight="1">
      <c r="A113" s="396" t="str">
        <f>IF(PSUYr3!A113&lt;&gt;"",PSUYr3!A113,"")</f>
        <v/>
      </c>
      <c r="B113" s="309" t="str">
        <f>PSUYr1!B113</f>
        <v/>
      </c>
      <c r="C113" s="46" t="str">
        <f>IF(PSUYr1!C113="","",PSUYr1!C113)</f>
        <v/>
      </c>
      <c r="D113" s="357">
        <f>Sponsor!G113</f>
        <v>0</v>
      </c>
      <c r="E113" s="67"/>
      <c r="F113" s="67"/>
      <c r="G113" s="67"/>
      <c r="H113" s="67"/>
      <c r="I113" s="67"/>
      <c r="J113" s="63">
        <f t="shared" si="32"/>
        <v>0</v>
      </c>
      <c r="K113" s="59">
        <f t="shared" si="33"/>
        <v>0</v>
      </c>
      <c r="L113" s="70"/>
      <c r="M113" s="67"/>
      <c r="N113" s="61">
        <f t="shared" si="34"/>
        <v>0</v>
      </c>
      <c r="O113" s="502"/>
      <c r="P113" s="1034"/>
      <c r="Q113" s="1034"/>
      <c r="R113" s="1034"/>
    </row>
    <row r="114" spans="1:18" ht="13.15" customHeight="1">
      <c r="A114" s="396" t="str">
        <f>IF(PSUYr3!A114&lt;&gt;"",PSUYr3!A114,"")</f>
        <v/>
      </c>
      <c r="B114" s="309" t="str">
        <f>PSUYr1!B114</f>
        <v/>
      </c>
      <c r="C114" s="46" t="str">
        <f>IF(PSUYr1!C114="","",PSUYr1!C114)</f>
        <v/>
      </c>
      <c r="D114" s="357">
        <f>Sponsor!G114</f>
        <v>0</v>
      </c>
      <c r="E114" s="67"/>
      <c r="F114" s="67"/>
      <c r="G114" s="67"/>
      <c r="H114" s="67"/>
      <c r="I114" s="67"/>
      <c r="J114" s="63">
        <f t="shared" si="32"/>
        <v>0</v>
      </c>
      <c r="K114" s="59">
        <f t="shared" si="33"/>
        <v>0</v>
      </c>
      <c r="L114" s="70"/>
      <c r="M114" s="67"/>
      <c r="N114" s="61">
        <f t="shared" si="34"/>
        <v>0</v>
      </c>
      <c r="O114" s="326"/>
      <c r="P114" s="992"/>
      <c r="Q114" s="913"/>
      <c r="R114" s="913"/>
    </row>
    <row r="115" spans="1:18" ht="13.15" customHeight="1">
      <c r="A115" s="396" t="str">
        <f>IF(PSUYr3!A115&lt;&gt;"",PSUYr3!A115,"")</f>
        <v/>
      </c>
      <c r="B115" s="309" t="str">
        <f>PSUYr1!B115</f>
        <v/>
      </c>
      <c r="C115" s="46" t="str">
        <f>IF(PSUYr1!C115="","",PSUYr1!C115)</f>
        <v/>
      </c>
      <c r="D115" s="357">
        <f>Sponsor!G115</f>
        <v>0</v>
      </c>
      <c r="E115" s="67"/>
      <c r="F115" s="67"/>
      <c r="G115" s="67"/>
      <c r="H115" s="67"/>
      <c r="I115" s="67"/>
      <c r="J115" s="63">
        <f t="shared" si="32"/>
        <v>0</v>
      </c>
      <c r="K115" s="59">
        <f t="shared" si="33"/>
        <v>0</v>
      </c>
      <c r="L115" s="70"/>
      <c r="M115" s="67"/>
      <c r="N115" s="61">
        <f t="shared" si="34"/>
        <v>0</v>
      </c>
      <c r="O115" s="326"/>
      <c r="P115" s="992"/>
      <c r="Q115" s="913"/>
      <c r="R115" s="913"/>
    </row>
    <row r="116" spans="1:18" ht="13.15" customHeight="1" thickBot="1">
      <c r="A116" s="310" t="str">
        <f>IF(PSUYr3!A116&lt;&gt;"",PSUYr3!A116,"")</f>
        <v/>
      </c>
      <c r="B116" s="1137" t="s">
        <v>204</v>
      </c>
      <c r="C116" s="734"/>
      <c r="D116" s="264">
        <f>Sponsor!G116</f>
        <v>0</v>
      </c>
      <c r="E116" s="286">
        <f>SUM(E111:E115)</f>
        <v>0</v>
      </c>
      <c r="F116" s="286">
        <f>SUM(F111:F115)</f>
        <v>0</v>
      </c>
      <c r="G116" s="286">
        <f>SUM(G111:G115)</f>
        <v>0</v>
      </c>
      <c r="H116" s="286">
        <f>SUM(H111:H115)</f>
        <v>0</v>
      </c>
      <c r="I116" s="286">
        <f>SUM(I111:I115)</f>
        <v>0</v>
      </c>
      <c r="J116" s="286">
        <f t="shared" si="32"/>
        <v>0</v>
      </c>
      <c r="K116" s="264">
        <f t="shared" si="33"/>
        <v>0</v>
      </c>
      <c r="L116" s="286">
        <f>SUM(L111:L115)</f>
        <v>0</v>
      </c>
      <c r="M116" s="286">
        <f>SUM(M111:M115)</f>
        <v>0</v>
      </c>
      <c r="N116" s="273">
        <f t="shared" si="34"/>
        <v>0</v>
      </c>
      <c r="O116" s="21"/>
      <c r="P116" s="21"/>
    </row>
    <row r="117" spans="1:18" ht="13.15" customHeight="1">
      <c r="A117" s="310" t="str">
        <f>IF(PSUYr3!A117&lt;&gt;"",PSUYr3!A117,"")</f>
        <v/>
      </c>
      <c r="B117" s="1089" t="str">
        <f>IF(PSUYr1!B117="","",PSUYr1!B117)</f>
        <v>OTHER DIRECT COSTS - descriptions and account codes must be entered in Sponsor tab</v>
      </c>
      <c r="C117" s="1090" t="str">
        <f>IF(PSUYr1!C117="","",PSUYr1!C117)</f>
        <v/>
      </c>
      <c r="D117" s="1090" t="str">
        <f>IF(PSUYr1!D117="","",PSUYr1!D117)</f>
        <v/>
      </c>
      <c r="E117" s="1090" t="str">
        <f>IF(PSUYr1!E117="","",PSUYr1!E117)</f>
        <v/>
      </c>
      <c r="F117" s="1090" t="str">
        <f>IF(PSUYr1!F117="","",PSUYr1!F117)</f>
        <v/>
      </c>
      <c r="G117" s="1090" t="str">
        <f>IF(PSUYr1!G117="","",PSUYr1!G117)</f>
        <v/>
      </c>
      <c r="H117" s="1090" t="str">
        <f>IF(PSUYr1!H117="","",PSUYr1!H117)</f>
        <v/>
      </c>
      <c r="I117" s="1090" t="str">
        <f>IF(PSUYr1!I117="","",PSUYr1!I117)</f>
        <v/>
      </c>
      <c r="J117" s="1091" t="str">
        <f>IF(PSUYr1!J117="","",PSUYr1!J117)</f>
        <v/>
      </c>
      <c r="K117" s="1091" t="str">
        <f>IF(PSUYr1!K117="","",PSUYr1!K117)</f>
        <v/>
      </c>
      <c r="L117" s="1091" t="str">
        <f>IF(PSUYr1!L117="","",PSUYr1!L117)</f>
        <v/>
      </c>
      <c r="M117" s="1091" t="str">
        <f>IF(PSUYr1!M117="","",PSUYr1!M117)</f>
        <v/>
      </c>
      <c r="N117" s="1092" t="str">
        <f>IF(PSUYr1!N117="","",PSUYr1!N117)</f>
        <v/>
      </c>
      <c r="O117" s="21"/>
      <c r="P117" s="21"/>
    </row>
    <row r="118" spans="1:18" ht="13.15" customHeight="1">
      <c r="A118" s="396">
        <f>IF(PSUYr3!A118&lt;&gt;"",PSUYr3!A118,"")</f>
        <v>717200</v>
      </c>
      <c r="B118" s="450" t="str">
        <f>PSUYr1!B118</f>
        <v/>
      </c>
      <c r="C118" s="279" t="str">
        <f>IF(PSUYr1!C118="","",PSUYr1!C118)</f>
        <v>Other Prof Services - Publication Costs</v>
      </c>
      <c r="D118" s="357">
        <f>Sponsor!G119</f>
        <v>0</v>
      </c>
      <c r="E118" s="67"/>
      <c r="F118" s="67"/>
      <c r="G118" s="67"/>
      <c r="H118" s="67"/>
      <c r="I118" s="67"/>
      <c r="J118" s="63">
        <f>SUM(E118:I118)</f>
        <v>0</v>
      </c>
      <c r="K118" s="59">
        <f>D118+J118</f>
        <v>0</v>
      </c>
      <c r="L118" s="67"/>
      <c r="M118" s="67"/>
      <c r="N118" s="285">
        <f>SUM(K118:M118)</f>
        <v>0</v>
      </c>
    </row>
    <row r="119" spans="1:18">
      <c r="A119" s="396">
        <f>IF(PSUYr3!A119&lt;&gt;"",PSUYr3!A119,"")</f>
        <v>717200</v>
      </c>
      <c r="B119" s="167" t="str">
        <f>PSUYr1!B119</f>
        <v/>
      </c>
      <c r="C119" s="46" t="str">
        <f>IF(PSUYr1!C119="","",PSUYr1!C119)</f>
        <v>Other Prof Services - Computer</v>
      </c>
      <c r="D119" s="357">
        <f>Sponsor!G120</f>
        <v>0</v>
      </c>
      <c r="E119" s="67"/>
      <c r="F119" s="67"/>
      <c r="G119" s="67"/>
      <c r="H119" s="67"/>
      <c r="I119" s="67"/>
      <c r="J119" s="63">
        <f>SUM(E119:I119)</f>
        <v>0</v>
      </c>
      <c r="K119" s="59">
        <f>D119+J119</f>
        <v>0</v>
      </c>
      <c r="L119" s="67"/>
      <c r="M119" s="67"/>
      <c r="N119" s="285">
        <f>SUM(K119:M119)</f>
        <v>0</v>
      </c>
    </row>
    <row r="120" spans="1:18">
      <c r="A120" s="396" t="str">
        <f>IF(PSUYr3!A120&lt;&gt;"",PSUYr3!A120,"")</f>
        <v>71720C</v>
      </c>
      <c r="B120" s="167" t="str">
        <f>PSUYr1!B120</f>
        <v/>
      </c>
      <c r="C120" s="46" t="str">
        <f>IF(PSUYr1!C120="","",PSUYr1!C120)</f>
        <v>Other Prof Services - Catering</v>
      </c>
      <c r="D120" s="357">
        <f>Sponsor!G121</f>
        <v>0</v>
      </c>
      <c r="E120" s="67"/>
      <c r="F120" s="67"/>
      <c r="G120" s="67"/>
      <c r="H120" s="67"/>
      <c r="I120" s="67"/>
      <c r="J120" s="63">
        <f>SUM(E120:I120)</f>
        <v>0</v>
      </c>
      <c r="K120" s="59">
        <f>D120+J120</f>
        <v>0</v>
      </c>
      <c r="L120" s="67"/>
      <c r="M120" s="67"/>
      <c r="N120" s="285">
        <f>SUM(K120:M120)</f>
        <v>0</v>
      </c>
    </row>
    <row r="121" spans="1:18">
      <c r="A121" s="396">
        <f>IF(PSUYr3!A121&lt;&gt;"",PSUYr3!A121,"")</f>
        <v>716125</v>
      </c>
      <c r="B121" s="396" t="str">
        <f>IF(PSUYr3!B121="","",PSUYr3!B121)</f>
        <v/>
      </c>
      <c r="C121" s="46" t="str">
        <f>IF(PSUYr3!C121="","",PSUYr3!C121)</f>
        <v>Rentals-Vehicles incl Marine</v>
      </c>
      <c r="D121" s="355">
        <f>Sponsor!G122</f>
        <v>0</v>
      </c>
      <c r="E121" s="284"/>
      <c r="F121" s="284"/>
      <c r="G121" s="284"/>
      <c r="H121" s="284"/>
      <c r="I121" s="284"/>
      <c r="J121" s="71">
        <f t="shared" ref="J121:J126" si="35">SUM(E121:I121)</f>
        <v>0</v>
      </c>
      <c r="K121" s="59">
        <f t="shared" ref="K121:K126" si="36">D121+J121</f>
        <v>0</v>
      </c>
      <c r="N121" s="271">
        <f t="shared" ref="N121:N126" si="37">K121+SUM(L121:M121)</f>
        <v>0</v>
      </c>
    </row>
    <row r="122" spans="1:18">
      <c r="A122" s="396">
        <f>IF(PSUYr3!A122&lt;&gt;"",PSUYr3!A122,"")</f>
        <v>713000</v>
      </c>
      <c r="B122" s="396" t="str">
        <f>IF(PSUYr3!B122="","",PSUYr3!B122)</f>
        <v/>
      </c>
      <c r="C122" s="46" t="str">
        <f>IF(PSUYr3!C122="","",PSUYr3!C122)</f>
        <v>Printing &amp; Copying-General</v>
      </c>
      <c r="D122" s="355">
        <f>Sponsor!G123</f>
        <v>0</v>
      </c>
      <c r="E122" s="284"/>
      <c r="F122" s="284"/>
      <c r="G122" s="284"/>
      <c r="H122" s="284"/>
      <c r="I122" s="284"/>
      <c r="J122" s="71">
        <f t="shared" si="35"/>
        <v>0</v>
      </c>
      <c r="K122" s="59">
        <f t="shared" si="36"/>
        <v>0</v>
      </c>
      <c r="N122" s="271">
        <f t="shared" si="37"/>
        <v>0</v>
      </c>
    </row>
    <row r="123" spans="1:18">
      <c r="A123" s="396" t="str">
        <f>IF(PSUYr3!A123&lt;&gt;"",PSUYr3!A123,"")</f>
        <v/>
      </c>
      <c r="B123" s="396" t="str">
        <f>IF(PSUYr3!B123="","",PSUYr3!B123)</f>
        <v/>
      </c>
      <c r="C123" s="46" t="str">
        <f>IF(PSUYr3!C123="","",PSUYr3!C123)</f>
        <v/>
      </c>
      <c r="D123" s="355">
        <f>Sponsor!G124</f>
        <v>0</v>
      </c>
      <c r="E123" s="284"/>
      <c r="F123" s="284"/>
      <c r="G123" s="284"/>
      <c r="H123" s="284"/>
      <c r="I123" s="284"/>
      <c r="J123" s="71">
        <f t="shared" si="35"/>
        <v>0</v>
      </c>
      <c r="K123" s="59">
        <f t="shared" si="36"/>
        <v>0</v>
      </c>
      <c r="N123" s="271">
        <f t="shared" si="37"/>
        <v>0</v>
      </c>
    </row>
    <row r="124" spans="1:18">
      <c r="A124" s="396" t="str">
        <f>IF(PSUYr3!A124&lt;&gt;"",PSUYr3!A124,"")</f>
        <v/>
      </c>
      <c r="B124" s="396" t="str">
        <f>IF(PSUYr3!B124="","",PSUYr3!B124)</f>
        <v/>
      </c>
      <c r="C124" s="46" t="str">
        <f>IF(PSUYr3!C124="","",PSUYr3!C124)</f>
        <v/>
      </c>
      <c r="D124" s="355">
        <f>Sponsor!G125</f>
        <v>0</v>
      </c>
      <c r="E124" s="284"/>
      <c r="F124" s="284"/>
      <c r="G124" s="284"/>
      <c r="H124" s="284"/>
      <c r="I124" s="284"/>
      <c r="J124" s="71">
        <f t="shared" si="35"/>
        <v>0</v>
      </c>
      <c r="K124" s="59">
        <f t="shared" si="36"/>
        <v>0</v>
      </c>
      <c r="N124" s="271">
        <f t="shared" si="37"/>
        <v>0</v>
      </c>
    </row>
    <row r="125" spans="1:18">
      <c r="A125" s="396" t="str">
        <f>IF(PSUYr3!A125&lt;&gt;"",PSUYr3!A125,"")</f>
        <v/>
      </c>
      <c r="B125" s="396" t="str">
        <f>IF(PSUYr3!B125="","",PSUYr3!B125)</f>
        <v/>
      </c>
      <c r="C125" s="46" t="str">
        <f>IF(PSUYr3!C125="","",PSUYr3!C125)</f>
        <v/>
      </c>
      <c r="D125" s="355">
        <f>Sponsor!G126</f>
        <v>0</v>
      </c>
      <c r="E125" s="284"/>
      <c r="F125" s="284"/>
      <c r="G125" s="284"/>
      <c r="H125" s="284"/>
      <c r="I125" s="284"/>
      <c r="J125" s="71">
        <f t="shared" si="35"/>
        <v>0</v>
      </c>
      <c r="K125" s="59">
        <f t="shared" si="36"/>
        <v>0</v>
      </c>
      <c r="N125" s="271">
        <f t="shared" si="37"/>
        <v>0</v>
      </c>
    </row>
    <row r="126" spans="1:18">
      <c r="A126" s="396" t="str">
        <f>IF(PSUYr3!A126&lt;&gt;"",PSUYr3!A126,"")</f>
        <v/>
      </c>
      <c r="B126" s="396" t="str">
        <f>IF(PSUYr3!B126="","",PSUYr3!B126)</f>
        <v/>
      </c>
      <c r="C126" s="46" t="str">
        <f>IF(PSUYr3!C126="","",PSUYr3!C126)</f>
        <v/>
      </c>
      <c r="D126" s="369">
        <f>Sponsor!G127</f>
        <v>0</v>
      </c>
      <c r="E126" s="284"/>
      <c r="F126" s="284"/>
      <c r="G126" s="284"/>
      <c r="H126" s="284"/>
      <c r="I126" s="284"/>
      <c r="J126" s="185">
        <f t="shared" si="35"/>
        <v>0</v>
      </c>
      <c r="K126" s="72">
        <f t="shared" si="36"/>
        <v>0</v>
      </c>
      <c r="N126" s="287">
        <f t="shared" si="37"/>
        <v>0</v>
      </c>
    </row>
    <row r="127" spans="1:18" ht="13.5" thickBot="1">
      <c r="A127" s="312" t="str">
        <f>IF(PSUYr3!A127&lt;&gt;"",PSUYr3!A127,"")</f>
        <v/>
      </c>
      <c r="B127" s="731" t="s">
        <v>177</v>
      </c>
      <c r="C127" s="994"/>
      <c r="D127" s="313">
        <f>Sponsor!G128</f>
        <v>0</v>
      </c>
      <c r="E127" s="401">
        <f>SUM(E118:E126)</f>
        <v>0</v>
      </c>
      <c r="F127" s="402">
        <f t="shared" ref="F127:N127" si="38">SUM(F118:F126)</f>
        <v>0</v>
      </c>
      <c r="G127" s="402">
        <f t="shared" si="38"/>
        <v>0</v>
      </c>
      <c r="H127" s="402">
        <f t="shared" si="38"/>
        <v>0</v>
      </c>
      <c r="I127" s="402">
        <f t="shared" si="38"/>
        <v>0</v>
      </c>
      <c r="J127" s="403">
        <f t="shared" si="38"/>
        <v>0</v>
      </c>
      <c r="K127" s="313">
        <f t="shared" si="38"/>
        <v>0</v>
      </c>
      <c r="L127" s="401">
        <f t="shared" si="38"/>
        <v>0</v>
      </c>
      <c r="M127" s="403">
        <f t="shared" si="38"/>
        <v>0</v>
      </c>
      <c r="N127" s="314">
        <f t="shared" si="38"/>
        <v>0</v>
      </c>
    </row>
    <row r="128" spans="1:18" ht="13">
      <c r="A128" s="310"/>
      <c r="B128" s="423" t="str">
        <f>IF(PSUYr1!B128="","",PSUYr1!B128)</f>
        <v>SUBRECIPIENT DETAIL - Subrecipient organizations and account codes must be entered in Sponsor tab</v>
      </c>
      <c r="C128" s="267"/>
      <c r="D128" s="267"/>
      <c r="E128" s="267"/>
      <c r="F128" s="267"/>
      <c r="G128" s="267"/>
      <c r="H128" s="267"/>
      <c r="I128" s="267"/>
      <c r="J128" s="267"/>
      <c r="K128" s="267"/>
      <c r="L128" s="267"/>
      <c r="M128" s="267"/>
      <c r="N128" s="268"/>
    </row>
    <row r="129" spans="1:15" ht="13">
      <c r="A129" s="310"/>
      <c r="B129" s="424"/>
      <c r="C129" s="342" t="s">
        <v>207</v>
      </c>
      <c r="D129" s="343"/>
      <c r="E129" s="102"/>
      <c r="F129" s="102"/>
      <c r="G129" s="102"/>
      <c r="H129" s="102"/>
      <c r="I129" s="102"/>
      <c r="J129" s="102"/>
      <c r="K129" s="96"/>
      <c r="L129" s="102"/>
      <c r="M129" s="102"/>
      <c r="N129" s="341"/>
    </row>
    <row r="130" spans="1:15">
      <c r="A130" s="310"/>
      <c r="B130" s="366" t="str">
        <f>Sponsor!B131</f>
        <v>01</v>
      </c>
      <c r="C130" s="365" t="str">
        <f>IF(Sponsor!C131="","",Sponsor!C131)</f>
        <v/>
      </c>
      <c r="D130" s="339">
        <f>Sponsor!G131</f>
        <v>0</v>
      </c>
      <c r="E130" s="482"/>
      <c r="F130" s="229"/>
      <c r="G130" s="229"/>
      <c r="H130" s="229"/>
      <c r="I130" s="229"/>
      <c r="J130" s="339">
        <f>SUM(E130:I130)</f>
        <v>0</v>
      </c>
      <c r="K130" s="339">
        <f>D130+J130</f>
        <v>0</v>
      </c>
      <c r="L130" s="215"/>
      <c r="M130" s="215"/>
      <c r="N130" s="422">
        <f>D130+L130+M130</f>
        <v>0</v>
      </c>
    </row>
    <row r="131" spans="1:15" ht="13">
      <c r="A131" s="396">
        <f>Sponsor!A132</f>
        <v>730001</v>
      </c>
      <c r="B131" s="367"/>
      <c r="C131" s="350" t="str">
        <f>Sponsor!C132</f>
        <v>Less than $25K</v>
      </c>
      <c r="D131" s="381">
        <f>Sponsor!G132</f>
        <v>0</v>
      </c>
      <c r="E131" s="1005" t="s">
        <v>235</v>
      </c>
      <c r="F131" s="1166"/>
      <c r="G131" s="1166"/>
      <c r="H131" s="1166"/>
      <c r="I131" s="1018"/>
      <c r="J131" s="478">
        <f>PSUYr1!AC129</f>
        <v>0</v>
      </c>
      <c r="K131" s="478">
        <f t="shared" ref="K131:K159" si="39">D131+J131</f>
        <v>0</v>
      </c>
      <c r="L131" s="1005" t="s">
        <v>235</v>
      </c>
      <c r="M131" s="1161"/>
      <c r="N131" s="379">
        <f>K131</f>
        <v>0</v>
      </c>
      <c r="O131" s="483">
        <v>60250</v>
      </c>
    </row>
    <row r="132" spans="1:15" ht="13">
      <c r="A132" s="396">
        <f>Sponsor!A133</f>
        <v>730001</v>
      </c>
      <c r="B132" s="368"/>
      <c r="C132" s="350" t="str">
        <f>Sponsor!C133</f>
        <v>Greater than $25K</v>
      </c>
      <c r="D132" s="382">
        <f>Sponsor!G133</f>
        <v>0</v>
      </c>
      <c r="E132" s="1167"/>
      <c r="F132" s="1168"/>
      <c r="G132" s="1168"/>
      <c r="H132" s="1168"/>
      <c r="I132" s="1169"/>
      <c r="J132" s="478">
        <f>J130-J131</f>
        <v>0</v>
      </c>
      <c r="K132" s="478">
        <f t="shared" si="39"/>
        <v>0</v>
      </c>
      <c r="L132" s="1162"/>
      <c r="M132" s="1163"/>
      <c r="N132" s="380">
        <f>K132</f>
        <v>0</v>
      </c>
      <c r="O132" s="483">
        <v>60270</v>
      </c>
    </row>
    <row r="133" spans="1:15">
      <c r="A133" s="310"/>
      <c r="B133" s="366" t="str">
        <f>Sponsor!B134</f>
        <v>02</v>
      </c>
      <c r="C133" s="365" t="str">
        <f>IF(Sponsor!C134="","",Sponsor!C134)</f>
        <v/>
      </c>
      <c r="D133" s="339">
        <f>Sponsor!G134</f>
        <v>0</v>
      </c>
      <c r="E133" s="482"/>
      <c r="F133" s="229"/>
      <c r="G133" s="229"/>
      <c r="H133" s="229"/>
      <c r="I133" s="229"/>
      <c r="J133" s="339">
        <f>SUM(E133:I133)</f>
        <v>0</v>
      </c>
      <c r="K133" s="339">
        <f t="shared" si="39"/>
        <v>0</v>
      </c>
      <c r="L133" s="215"/>
      <c r="M133" s="215"/>
      <c r="N133" s="422">
        <f>D133+L133+M133</f>
        <v>0</v>
      </c>
      <c r="O133" s="484"/>
    </row>
    <row r="134" spans="1:15" ht="13">
      <c r="A134" s="396">
        <f>Sponsor!A135</f>
        <v>730001</v>
      </c>
      <c r="B134" s="367"/>
      <c r="C134" s="350" t="str">
        <f>Sponsor!C135</f>
        <v>Less than $25K</v>
      </c>
      <c r="D134" s="381">
        <f>Sponsor!G135</f>
        <v>0</v>
      </c>
      <c r="E134" s="1005" t="s">
        <v>235</v>
      </c>
      <c r="F134" s="1166"/>
      <c r="G134" s="1166"/>
      <c r="H134" s="1166"/>
      <c r="I134" s="1018"/>
      <c r="J134" s="478">
        <f>PSUYr1!AC130</f>
        <v>0</v>
      </c>
      <c r="K134" s="478">
        <f t="shared" si="39"/>
        <v>0</v>
      </c>
      <c r="L134" s="1005" t="s">
        <v>235</v>
      </c>
      <c r="M134" s="1161"/>
      <c r="N134" s="379">
        <f>K134</f>
        <v>0</v>
      </c>
      <c r="O134" s="483">
        <v>60250</v>
      </c>
    </row>
    <row r="135" spans="1:15" ht="13">
      <c r="A135" s="396">
        <f>Sponsor!A136</f>
        <v>730001</v>
      </c>
      <c r="B135" s="368"/>
      <c r="C135" s="350" t="str">
        <f>Sponsor!C136</f>
        <v>Greater than $25K</v>
      </c>
      <c r="D135" s="382">
        <f>Sponsor!G136</f>
        <v>0</v>
      </c>
      <c r="E135" s="1167"/>
      <c r="F135" s="1168"/>
      <c r="G135" s="1168"/>
      <c r="H135" s="1168"/>
      <c r="I135" s="1169"/>
      <c r="J135" s="478">
        <f>J133-J134</f>
        <v>0</v>
      </c>
      <c r="K135" s="478">
        <f t="shared" si="39"/>
        <v>0</v>
      </c>
      <c r="L135" s="1162"/>
      <c r="M135" s="1163"/>
      <c r="N135" s="380">
        <f>K135</f>
        <v>0</v>
      </c>
      <c r="O135" s="483">
        <v>60270</v>
      </c>
    </row>
    <row r="136" spans="1:15">
      <c r="A136" s="310"/>
      <c r="B136" s="366" t="str">
        <f>Sponsor!B137</f>
        <v>03</v>
      </c>
      <c r="C136" s="365" t="str">
        <f>IF(Sponsor!C137="","",Sponsor!C137)</f>
        <v/>
      </c>
      <c r="D136" s="339">
        <f>Sponsor!G137</f>
        <v>0</v>
      </c>
      <c r="E136" s="482"/>
      <c r="F136" s="229"/>
      <c r="G136" s="229"/>
      <c r="H136" s="229"/>
      <c r="I136" s="229"/>
      <c r="J136" s="339">
        <f>SUM(E136:I136)</f>
        <v>0</v>
      </c>
      <c r="K136" s="339">
        <f t="shared" si="39"/>
        <v>0</v>
      </c>
      <c r="L136" s="215"/>
      <c r="M136" s="215"/>
      <c r="N136" s="422">
        <f>D136+L136+M136</f>
        <v>0</v>
      </c>
      <c r="O136" s="484"/>
    </row>
    <row r="137" spans="1:15" ht="13">
      <c r="A137" s="396">
        <f>Sponsor!A138</f>
        <v>60250</v>
      </c>
      <c r="B137" s="367"/>
      <c r="C137" s="350" t="str">
        <f>Sponsor!C138</f>
        <v>Less than $25K</v>
      </c>
      <c r="D137" s="381">
        <f>Sponsor!G138</f>
        <v>0</v>
      </c>
      <c r="E137" s="1005" t="s">
        <v>235</v>
      </c>
      <c r="F137" s="1166"/>
      <c r="G137" s="1166"/>
      <c r="H137" s="1166"/>
      <c r="I137" s="1018"/>
      <c r="J137" s="478">
        <f>PSUYr1!AC131</f>
        <v>0</v>
      </c>
      <c r="K137" s="478">
        <f t="shared" si="39"/>
        <v>0</v>
      </c>
      <c r="L137" s="1005" t="s">
        <v>235</v>
      </c>
      <c r="M137" s="1161"/>
      <c r="N137" s="379">
        <f>K137</f>
        <v>0</v>
      </c>
      <c r="O137" s="483">
        <v>60250</v>
      </c>
    </row>
    <row r="138" spans="1:15" ht="13">
      <c r="A138" s="396">
        <f>Sponsor!A139</f>
        <v>60270</v>
      </c>
      <c r="B138" s="368"/>
      <c r="C138" s="350" t="str">
        <f>Sponsor!C139</f>
        <v>Greater than $25K</v>
      </c>
      <c r="D138" s="382">
        <f>Sponsor!G139</f>
        <v>0</v>
      </c>
      <c r="E138" s="1167"/>
      <c r="F138" s="1168"/>
      <c r="G138" s="1168"/>
      <c r="H138" s="1168"/>
      <c r="I138" s="1169"/>
      <c r="J138" s="478">
        <f>J136-J137</f>
        <v>0</v>
      </c>
      <c r="K138" s="478">
        <f t="shared" si="39"/>
        <v>0</v>
      </c>
      <c r="L138" s="1162"/>
      <c r="M138" s="1163"/>
      <c r="N138" s="380">
        <f>K138</f>
        <v>0</v>
      </c>
      <c r="O138" s="483">
        <v>60270</v>
      </c>
    </row>
    <row r="139" spans="1:15">
      <c r="A139" s="310"/>
      <c r="B139" s="366" t="str">
        <f>Sponsor!B140</f>
        <v>04</v>
      </c>
      <c r="C139" s="365" t="str">
        <f>IF(Sponsor!C140="","",Sponsor!C140)</f>
        <v/>
      </c>
      <c r="D139" s="339">
        <f>Sponsor!G140</f>
        <v>0</v>
      </c>
      <c r="E139" s="482"/>
      <c r="F139" s="229"/>
      <c r="G139" s="229"/>
      <c r="H139" s="229"/>
      <c r="I139" s="229"/>
      <c r="J139" s="339">
        <f>SUM(E139:I139)</f>
        <v>0</v>
      </c>
      <c r="K139" s="339">
        <f t="shared" si="39"/>
        <v>0</v>
      </c>
      <c r="L139" s="215"/>
      <c r="M139" s="215"/>
      <c r="N139" s="422">
        <f>D139+L139+M139</f>
        <v>0</v>
      </c>
      <c r="O139" s="484"/>
    </row>
    <row r="140" spans="1:15" ht="13">
      <c r="A140" s="396">
        <f>Sponsor!A141</f>
        <v>60250</v>
      </c>
      <c r="B140" s="367"/>
      <c r="C140" s="350" t="str">
        <f>Sponsor!C141</f>
        <v>Less than $25K</v>
      </c>
      <c r="D140" s="381">
        <f>Sponsor!G141</f>
        <v>0</v>
      </c>
      <c r="E140" s="1005" t="s">
        <v>235</v>
      </c>
      <c r="F140" s="1166"/>
      <c r="G140" s="1166"/>
      <c r="H140" s="1166"/>
      <c r="I140" s="1018"/>
      <c r="J140" s="478">
        <f>PSUYr1!AC132</f>
        <v>0</v>
      </c>
      <c r="K140" s="478">
        <f t="shared" si="39"/>
        <v>0</v>
      </c>
      <c r="L140" s="1005" t="s">
        <v>235</v>
      </c>
      <c r="M140" s="1161"/>
      <c r="N140" s="379">
        <f>K140</f>
        <v>0</v>
      </c>
      <c r="O140" s="483">
        <v>60250</v>
      </c>
    </row>
    <row r="141" spans="1:15" ht="13">
      <c r="A141" s="396">
        <f>Sponsor!A142</f>
        <v>60270</v>
      </c>
      <c r="B141" s="368"/>
      <c r="C141" s="350" t="str">
        <f>Sponsor!C142</f>
        <v>Greater than $25K</v>
      </c>
      <c r="D141" s="382">
        <f>Sponsor!G142</f>
        <v>0</v>
      </c>
      <c r="E141" s="1167"/>
      <c r="F141" s="1168"/>
      <c r="G141" s="1168"/>
      <c r="H141" s="1168"/>
      <c r="I141" s="1169"/>
      <c r="J141" s="478">
        <f>J139-J140</f>
        <v>0</v>
      </c>
      <c r="K141" s="478">
        <f t="shared" si="39"/>
        <v>0</v>
      </c>
      <c r="L141" s="1162"/>
      <c r="M141" s="1163"/>
      <c r="N141" s="380">
        <f>K141</f>
        <v>0</v>
      </c>
      <c r="O141" s="483">
        <v>60270</v>
      </c>
    </row>
    <row r="142" spans="1:15">
      <c r="A142" s="310"/>
      <c r="B142" s="366" t="str">
        <f>Sponsor!B143</f>
        <v>05</v>
      </c>
      <c r="C142" s="365" t="str">
        <f>IF(Sponsor!C143="","",Sponsor!C143)</f>
        <v/>
      </c>
      <c r="D142" s="339">
        <f>Sponsor!G143</f>
        <v>0</v>
      </c>
      <c r="E142" s="482"/>
      <c r="F142" s="229"/>
      <c r="G142" s="229"/>
      <c r="H142" s="229"/>
      <c r="I142" s="229"/>
      <c r="J142" s="339">
        <f>SUM(E142:I142)</f>
        <v>0</v>
      </c>
      <c r="K142" s="339">
        <f t="shared" si="39"/>
        <v>0</v>
      </c>
      <c r="L142" s="215"/>
      <c r="M142" s="215"/>
      <c r="N142" s="422">
        <f>D142+L142+M142</f>
        <v>0</v>
      </c>
      <c r="O142" s="484"/>
    </row>
    <row r="143" spans="1:15" ht="13">
      <c r="A143" s="396">
        <f>Sponsor!A144</f>
        <v>60250</v>
      </c>
      <c r="B143" s="367"/>
      <c r="C143" s="350" t="str">
        <f>Sponsor!C144</f>
        <v>Less than $25K</v>
      </c>
      <c r="D143" s="381">
        <f>Sponsor!G144</f>
        <v>0</v>
      </c>
      <c r="E143" s="1005" t="s">
        <v>235</v>
      </c>
      <c r="F143" s="1166"/>
      <c r="G143" s="1166"/>
      <c r="H143" s="1166"/>
      <c r="I143" s="1018"/>
      <c r="J143" s="478">
        <f>PSUYr1!AC133</f>
        <v>0</v>
      </c>
      <c r="K143" s="478">
        <f t="shared" si="39"/>
        <v>0</v>
      </c>
      <c r="L143" s="1005" t="s">
        <v>235</v>
      </c>
      <c r="M143" s="1161"/>
      <c r="N143" s="379">
        <f>K143</f>
        <v>0</v>
      </c>
      <c r="O143" s="483">
        <v>60250</v>
      </c>
    </row>
    <row r="144" spans="1:15" ht="13">
      <c r="A144" s="396">
        <f>Sponsor!A145</f>
        <v>60270</v>
      </c>
      <c r="B144" s="368"/>
      <c r="C144" s="350" t="str">
        <f>Sponsor!C145</f>
        <v>Greater than $25K</v>
      </c>
      <c r="D144" s="382">
        <f>Sponsor!G145</f>
        <v>0</v>
      </c>
      <c r="E144" s="1167"/>
      <c r="F144" s="1168"/>
      <c r="G144" s="1168"/>
      <c r="H144" s="1168"/>
      <c r="I144" s="1169"/>
      <c r="J144" s="478">
        <f>J142-J143</f>
        <v>0</v>
      </c>
      <c r="K144" s="478">
        <f t="shared" si="39"/>
        <v>0</v>
      </c>
      <c r="L144" s="1162"/>
      <c r="M144" s="1163"/>
      <c r="N144" s="380">
        <f>K144</f>
        <v>0</v>
      </c>
      <c r="O144" s="483">
        <v>60270</v>
      </c>
    </row>
    <row r="145" spans="1:15">
      <c r="A145" s="310"/>
      <c r="B145" s="366" t="str">
        <f>Sponsor!B146</f>
        <v>06</v>
      </c>
      <c r="C145" s="365" t="str">
        <f>IF(Sponsor!C146="","",Sponsor!C146)</f>
        <v/>
      </c>
      <c r="D145" s="339">
        <f>Sponsor!G146</f>
        <v>0</v>
      </c>
      <c r="E145" s="482"/>
      <c r="F145" s="229"/>
      <c r="G145" s="229"/>
      <c r="H145" s="229"/>
      <c r="I145" s="229"/>
      <c r="J145" s="339">
        <f>SUM(E145:I145)</f>
        <v>0</v>
      </c>
      <c r="K145" s="339">
        <f t="shared" si="39"/>
        <v>0</v>
      </c>
      <c r="L145" s="215"/>
      <c r="M145" s="215"/>
      <c r="N145" s="422">
        <f>D145+L145+M145</f>
        <v>0</v>
      </c>
      <c r="O145" s="484"/>
    </row>
    <row r="146" spans="1:15" ht="13">
      <c r="A146" s="396">
        <f>Sponsor!A147</f>
        <v>60250</v>
      </c>
      <c r="B146" s="367"/>
      <c r="C146" s="350" t="str">
        <f>Sponsor!C147</f>
        <v>Less than $25K</v>
      </c>
      <c r="D146" s="381">
        <f>Sponsor!G147</f>
        <v>0</v>
      </c>
      <c r="E146" s="1005" t="s">
        <v>235</v>
      </c>
      <c r="F146" s="1166"/>
      <c r="G146" s="1166"/>
      <c r="H146" s="1166"/>
      <c r="I146" s="1018"/>
      <c r="J146" s="478">
        <f>PSUYr1!AC134</f>
        <v>0</v>
      </c>
      <c r="K146" s="478">
        <f t="shared" si="39"/>
        <v>0</v>
      </c>
      <c r="L146" s="1005" t="s">
        <v>235</v>
      </c>
      <c r="M146" s="1161"/>
      <c r="N146" s="379">
        <f>K146</f>
        <v>0</v>
      </c>
      <c r="O146" s="483">
        <v>60250</v>
      </c>
    </row>
    <row r="147" spans="1:15" ht="13">
      <c r="A147" s="396">
        <f>Sponsor!A148</f>
        <v>60270</v>
      </c>
      <c r="B147" s="368"/>
      <c r="C147" s="350" t="str">
        <f>Sponsor!C148</f>
        <v>Greater than $25K</v>
      </c>
      <c r="D147" s="382">
        <f>Sponsor!G148</f>
        <v>0</v>
      </c>
      <c r="E147" s="1167"/>
      <c r="F147" s="1168"/>
      <c r="G147" s="1168"/>
      <c r="H147" s="1168"/>
      <c r="I147" s="1169"/>
      <c r="J147" s="478">
        <f>J145-J146</f>
        <v>0</v>
      </c>
      <c r="K147" s="478">
        <f t="shared" si="39"/>
        <v>0</v>
      </c>
      <c r="L147" s="1162"/>
      <c r="M147" s="1163"/>
      <c r="N147" s="380">
        <f>K147</f>
        <v>0</v>
      </c>
      <c r="O147" s="483">
        <v>60270</v>
      </c>
    </row>
    <row r="148" spans="1:15">
      <c r="A148" s="310"/>
      <c r="B148" s="366" t="str">
        <f>Sponsor!B149</f>
        <v>07</v>
      </c>
      <c r="C148" s="365" t="str">
        <f>IF(Sponsor!C149="","",Sponsor!C149)</f>
        <v/>
      </c>
      <c r="D148" s="339">
        <f>Sponsor!G149</f>
        <v>0</v>
      </c>
      <c r="E148" s="482"/>
      <c r="F148" s="229"/>
      <c r="G148" s="229"/>
      <c r="H148" s="229"/>
      <c r="I148" s="229"/>
      <c r="J148" s="339">
        <f>SUM(E148:I148)</f>
        <v>0</v>
      </c>
      <c r="K148" s="339">
        <f t="shared" si="39"/>
        <v>0</v>
      </c>
      <c r="L148" s="215"/>
      <c r="M148" s="215"/>
      <c r="N148" s="422">
        <f>D148+L148+M148</f>
        <v>0</v>
      </c>
      <c r="O148" s="484"/>
    </row>
    <row r="149" spans="1:15" ht="13">
      <c r="A149" s="396">
        <f>Sponsor!A150</f>
        <v>60250</v>
      </c>
      <c r="B149" s="367"/>
      <c r="C149" s="350" t="str">
        <f>Sponsor!C150</f>
        <v>Less than $25K</v>
      </c>
      <c r="D149" s="381">
        <f>Sponsor!G150</f>
        <v>0</v>
      </c>
      <c r="E149" s="1005" t="s">
        <v>235</v>
      </c>
      <c r="F149" s="1166"/>
      <c r="G149" s="1166"/>
      <c r="H149" s="1166"/>
      <c r="I149" s="1018"/>
      <c r="J149" s="478">
        <f>PSUYr1!AC135</f>
        <v>0</v>
      </c>
      <c r="K149" s="478">
        <f t="shared" si="39"/>
        <v>0</v>
      </c>
      <c r="L149" s="1005" t="s">
        <v>235</v>
      </c>
      <c r="M149" s="1161"/>
      <c r="N149" s="379">
        <f>K149</f>
        <v>0</v>
      </c>
      <c r="O149" s="483">
        <v>60250</v>
      </c>
    </row>
    <row r="150" spans="1:15" ht="13">
      <c r="A150" s="396">
        <f>Sponsor!A151</f>
        <v>60270</v>
      </c>
      <c r="B150" s="368"/>
      <c r="C150" s="350" t="str">
        <f>Sponsor!C151</f>
        <v>Greater than $25K</v>
      </c>
      <c r="D150" s="382">
        <f>Sponsor!G151</f>
        <v>0</v>
      </c>
      <c r="E150" s="1167"/>
      <c r="F150" s="1168"/>
      <c r="G150" s="1168"/>
      <c r="H150" s="1168"/>
      <c r="I150" s="1169"/>
      <c r="J150" s="478">
        <f>J148-J149</f>
        <v>0</v>
      </c>
      <c r="K150" s="478">
        <f t="shared" si="39"/>
        <v>0</v>
      </c>
      <c r="L150" s="1162"/>
      <c r="M150" s="1163"/>
      <c r="N150" s="380">
        <f>K150</f>
        <v>0</v>
      </c>
      <c r="O150" s="483">
        <v>60270</v>
      </c>
    </row>
    <row r="151" spans="1:15">
      <c r="A151" s="310"/>
      <c r="B151" s="366" t="str">
        <f>Sponsor!B152</f>
        <v>08</v>
      </c>
      <c r="C151" s="365" t="str">
        <f>IF(Sponsor!C152="","",Sponsor!C152)</f>
        <v/>
      </c>
      <c r="D151" s="339">
        <f>Sponsor!G152</f>
        <v>0</v>
      </c>
      <c r="E151" s="482"/>
      <c r="F151" s="229"/>
      <c r="G151" s="229"/>
      <c r="H151" s="229"/>
      <c r="I151" s="229"/>
      <c r="J151" s="339">
        <f>SUM(E151:I151)</f>
        <v>0</v>
      </c>
      <c r="K151" s="339">
        <f t="shared" si="39"/>
        <v>0</v>
      </c>
      <c r="L151" s="215"/>
      <c r="M151" s="215"/>
      <c r="N151" s="422">
        <f>D151+L151+M151</f>
        <v>0</v>
      </c>
      <c r="O151" s="484"/>
    </row>
    <row r="152" spans="1:15" ht="13">
      <c r="A152" s="396">
        <f>Sponsor!A153</f>
        <v>60250</v>
      </c>
      <c r="B152" s="367"/>
      <c r="C152" s="350" t="str">
        <f>Sponsor!C153</f>
        <v>Less than $25K</v>
      </c>
      <c r="D152" s="383">
        <f>Sponsor!G153</f>
        <v>0</v>
      </c>
      <c r="E152" s="1005" t="s">
        <v>235</v>
      </c>
      <c r="F152" s="1166"/>
      <c r="G152" s="1166"/>
      <c r="H152" s="1166"/>
      <c r="I152" s="1018"/>
      <c r="J152" s="478">
        <f>PSUYr1!AC136</f>
        <v>0</v>
      </c>
      <c r="K152" s="478">
        <f t="shared" si="39"/>
        <v>0</v>
      </c>
      <c r="L152" s="1005" t="s">
        <v>235</v>
      </c>
      <c r="M152" s="1161"/>
      <c r="N152" s="379">
        <f>K152</f>
        <v>0</v>
      </c>
      <c r="O152" s="483">
        <v>60250</v>
      </c>
    </row>
    <row r="153" spans="1:15" ht="13">
      <c r="A153" s="396">
        <f>Sponsor!A154</f>
        <v>60270</v>
      </c>
      <c r="B153" s="368"/>
      <c r="C153" s="350" t="str">
        <f>Sponsor!C154</f>
        <v>Greater than $25K</v>
      </c>
      <c r="D153" s="384">
        <f>Sponsor!G154</f>
        <v>0</v>
      </c>
      <c r="E153" s="1167"/>
      <c r="F153" s="1168"/>
      <c r="G153" s="1168"/>
      <c r="H153" s="1168"/>
      <c r="I153" s="1169"/>
      <c r="J153" s="478">
        <f>J151-J152</f>
        <v>0</v>
      </c>
      <c r="K153" s="478">
        <f t="shared" si="39"/>
        <v>0</v>
      </c>
      <c r="L153" s="1162"/>
      <c r="M153" s="1163"/>
      <c r="N153" s="380">
        <f>K153</f>
        <v>0</v>
      </c>
      <c r="O153" s="483">
        <v>60270</v>
      </c>
    </row>
    <row r="154" spans="1:15">
      <c r="A154" s="310"/>
      <c r="B154" s="366" t="str">
        <f>Sponsor!B155</f>
        <v>09</v>
      </c>
      <c r="C154" s="365" t="str">
        <f>IF(Sponsor!C155="","",Sponsor!C155)</f>
        <v/>
      </c>
      <c r="D154" s="339">
        <f>Sponsor!G155</f>
        <v>0</v>
      </c>
      <c r="E154" s="482"/>
      <c r="F154" s="229"/>
      <c r="G154" s="229"/>
      <c r="H154" s="229"/>
      <c r="I154" s="229"/>
      <c r="J154" s="339">
        <f>SUM(E154:I154)</f>
        <v>0</v>
      </c>
      <c r="K154" s="339">
        <f t="shared" si="39"/>
        <v>0</v>
      </c>
      <c r="L154" s="215"/>
      <c r="M154" s="215"/>
      <c r="N154" s="422">
        <f>D154+L154+M154</f>
        <v>0</v>
      </c>
      <c r="O154" s="484"/>
    </row>
    <row r="155" spans="1:15" ht="13">
      <c r="A155" s="396">
        <f>Sponsor!A156</f>
        <v>60250</v>
      </c>
      <c r="B155" s="367"/>
      <c r="C155" s="350" t="str">
        <f>Sponsor!C156</f>
        <v>Less than $25K</v>
      </c>
      <c r="D155" s="383">
        <f>Sponsor!G156</f>
        <v>0</v>
      </c>
      <c r="E155" s="1005" t="s">
        <v>235</v>
      </c>
      <c r="F155" s="1166"/>
      <c r="G155" s="1166"/>
      <c r="H155" s="1166"/>
      <c r="I155" s="1018"/>
      <c r="J155" s="478">
        <f>PSUYr1!AC137</f>
        <v>0</v>
      </c>
      <c r="K155" s="478">
        <f t="shared" si="39"/>
        <v>0</v>
      </c>
      <c r="L155" s="1170" t="s">
        <v>235</v>
      </c>
      <c r="M155" s="1171"/>
      <c r="N155" s="379">
        <f>K155</f>
        <v>0</v>
      </c>
      <c r="O155" s="483">
        <v>60250</v>
      </c>
    </row>
    <row r="156" spans="1:15" ht="13">
      <c r="A156" s="396">
        <f>Sponsor!A157</f>
        <v>60270</v>
      </c>
      <c r="B156" s="368"/>
      <c r="C156" s="350" t="str">
        <f>Sponsor!C157</f>
        <v>Greater than $25K</v>
      </c>
      <c r="D156" s="384">
        <f>Sponsor!G157</f>
        <v>0</v>
      </c>
      <c r="E156" s="1167"/>
      <c r="F156" s="1168"/>
      <c r="G156" s="1168"/>
      <c r="H156" s="1168"/>
      <c r="I156" s="1169"/>
      <c r="J156" s="478">
        <f>J154-J155</f>
        <v>0</v>
      </c>
      <c r="K156" s="478">
        <f t="shared" si="39"/>
        <v>0</v>
      </c>
      <c r="L156" s="1172"/>
      <c r="M156" s="1173"/>
      <c r="N156" s="380">
        <f>K156</f>
        <v>0</v>
      </c>
      <c r="O156" s="483">
        <v>60270</v>
      </c>
    </row>
    <row r="157" spans="1:15">
      <c r="A157" s="310"/>
      <c r="B157" s="366">
        <f>Sponsor!B158</f>
        <v>10</v>
      </c>
      <c r="C157" s="365" t="str">
        <f>IF(Sponsor!C158="","",Sponsor!C158)</f>
        <v/>
      </c>
      <c r="D157" s="339">
        <f>Sponsor!G158</f>
        <v>0</v>
      </c>
      <c r="E157" s="482"/>
      <c r="F157" s="229"/>
      <c r="G157" s="229"/>
      <c r="H157" s="229"/>
      <c r="I157" s="229"/>
      <c r="J157" s="339">
        <f>SUM(E157:I157)</f>
        <v>0</v>
      </c>
      <c r="K157" s="339">
        <f t="shared" si="39"/>
        <v>0</v>
      </c>
      <c r="L157" s="215"/>
      <c r="M157" s="215"/>
      <c r="N157" s="422">
        <f>D157+L157+M157</f>
        <v>0</v>
      </c>
      <c r="O157" s="484"/>
    </row>
    <row r="158" spans="1:15" ht="13">
      <c r="A158" s="396">
        <f>Sponsor!A159</f>
        <v>60250</v>
      </c>
      <c r="B158" s="367"/>
      <c r="C158" s="350" t="str">
        <f>Sponsor!C159</f>
        <v>Less than $25K</v>
      </c>
      <c r="D158" s="383">
        <f>Sponsor!G159</f>
        <v>0</v>
      </c>
      <c r="E158" s="1005" t="s">
        <v>235</v>
      </c>
      <c r="F158" s="1166"/>
      <c r="G158" s="1166"/>
      <c r="H158" s="1166"/>
      <c r="I158" s="1018"/>
      <c r="J158" s="478">
        <f>PSUYr1!AC138</f>
        <v>0</v>
      </c>
      <c r="K158" s="478">
        <f t="shared" si="39"/>
        <v>0</v>
      </c>
      <c r="L158" s="1005" t="s">
        <v>235</v>
      </c>
      <c r="M158" s="1161"/>
      <c r="N158" s="379">
        <f>K158</f>
        <v>0</v>
      </c>
      <c r="O158" s="483">
        <v>60250</v>
      </c>
    </row>
    <row r="159" spans="1:15" ht="13.5" thickBot="1">
      <c r="A159" s="396">
        <f>Sponsor!A160</f>
        <v>60270</v>
      </c>
      <c r="B159" s="367"/>
      <c r="C159" s="350" t="str">
        <f>Sponsor!C160</f>
        <v>Greater than $25K</v>
      </c>
      <c r="D159" s="384">
        <f>Sponsor!G160</f>
        <v>0</v>
      </c>
      <c r="E159" s="1167"/>
      <c r="F159" s="1168"/>
      <c r="G159" s="1168"/>
      <c r="H159" s="1168"/>
      <c r="I159" s="1169"/>
      <c r="J159" s="478">
        <f>J157-J158</f>
        <v>0</v>
      </c>
      <c r="K159" s="478">
        <f t="shared" si="39"/>
        <v>0</v>
      </c>
      <c r="L159" s="1162"/>
      <c r="M159" s="1163"/>
      <c r="N159" s="380">
        <f>K159</f>
        <v>0</v>
      </c>
      <c r="O159" s="483">
        <v>60270</v>
      </c>
    </row>
    <row r="160" spans="1:15" ht="13.5" thickBot="1">
      <c r="A160" s="475"/>
      <c r="B160" s="1129" t="s">
        <v>208</v>
      </c>
      <c r="C160" s="987"/>
      <c r="D160" s="470">
        <f>Sponsor!G161</f>
        <v>0</v>
      </c>
      <c r="E160" s="471"/>
      <c r="F160" s="471"/>
      <c r="G160" s="471"/>
      <c r="H160" s="471"/>
      <c r="I160" s="471"/>
      <c r="J160" s="471">
        <f>J130+J133+J136+J139+J142+J145+J148+J151+J154+J157</f>
        <v>0</v>
      </c>
      <c r="K160" s="471">
        <f>K130+K133+K136+K139+K142+K145+K148+K151+K154+K157</f>
        <v>0</v>
      </c>
      <c r="L160" s="471">
        <f>L130+L133+L136+L139+L142+L145+L148+L151+L154+L157</f>
        <v>0</v>
      </c>
      <c r="M160" s="471">
        <f>M130+M133+M136+M139+M142+M145+M148+M151+M154+M157</f>
        <v>0</v>
      </c>
      <c r="N160" s="472">
        <f>D160+L160+M160</f>
        <v>0</v>
      </c>
    </row>
  </sheetData>
  <sheetProtection password="83DB" sheet="1"/>
  <mergeCells count="121">
    <mergeCell ref="O1:P1"/>
    <mergeCell ref="M3:N3"/>
    <mergeCell ref="L5:M5"/>
    <mergeCell ref="D1:N1"/>
    <mergeCell ref="P5:P6"/>
    <mergeCell ref="D2:J2"/>
    <mergeCell ref="B56:C56"/>
    <mergeCell ref="B68:C68"/>
    <mergeCell ref="O32:Q32"/>
    <mergeCell ref="Q5:Q6"/>
    <mergeCell ref="O5:O6"/>
    <mergeCell ref="B57:B62"/>
    <mergeCell ref="A1:C1"/>
    <mergeCell ref="A2:C2"/>
    <mergeCell ref="A3:C3"/>
    <mergeCell ref="E5:J5"/>
    <mergeCell ref="C5:C6"/>
    <mergeCell ref="B5:B6"/>
    <mergeCell ref="D4:G4"/>
    <mergeCell ref="A5:A6"/>
    <mergeCell ref="K2:N2"/>
    <mergeCell ref="D5:D6"/>
    <mergeCell ref="N5:N6"/>
    <mergeCell ref="K5:K6"/>
    <mergeCell ref="S7:T11"/>
    <mergeCell ref="O14:Q14"/>
    <mergeCell ref="O27:Q27"/>
    <mergeCell ref="K57:N61"/>
    <mergeCell ref="B64:N64"/>
    <mergeCell ref="B63:C63"/>
    <mergeCell ref="B26:C26"/>
    <mergeCell ref="B30:C30"/>
    <mergeCell ref="B53:C53"/>
    <mergeCell ref="B42:C42"/>
    <mergeCell ref="O37:Q37"/>
    <mergeCell ref="O43:Q43"/>
    <mergeCell ref="O57:Q61"/>
    <mergeCell ref="O7:Q7"/>
    <mergeCell ref="M74:N74"/>
    <mergeCell ref="H74:I74"/>
    <mergeCell ref="M4:N4"/>
    <mergeCell ref="J4:K4"/>
    <mergeCell ref="O2:Q4"/>
    <mergeCell ref="H3:I3"/>
    <mergeCell ref="J3:K3"/>
    <mergeCell ref="B80:C80"/>
    <mergeCell ref="K75:K76"/>
    <mergeCell ref="B75:C76"/>
    <mergeCell ref="B52:C52"/>
    <mergeCell ref="B13:C13"/>
    <mergeCell ref="B31:C31"/>
    <mergeCell ref="B23:C23"/>
    <mergeCell ref="E57:J61"/>
    <mergeCell ref="E54:I56"/>
    <mergeCell ref="H4:I4"/>
    <mergeCell ref="D3:G3"/>
    <mergeCell ref="A4:C4"/>
    <mergeCell ref="B12:C12"/>
    <mergeCell ref="B36:C36"/>
    <mergeCell ref="B55:C55"/>
    <mergeCell ref="L75:M75"/>
    <mergeCell ref="N75:N76"/>
    <mergeCell ref="O111:R111"/>
    <mergeCell ref="P112:R112"/>
    <mergeCell ref="P113:R113"/>
    <mergeCell ref="P114:R114"/>
    <mergeCell ref="P115:R115"/>
    <mergeCell ref="B87:C87"/>
    <mergeCell ref="B117:N117"/>
    <mergeCell ref="R65:S65"/>
    <mergeCell ref="B72:C72"/>
    <mergeCell ref="B71:N71"/>
    <mergeCell ref="B74:C74"/>
    <mergeCell ref="J73:K73"/>
    <mergeCell ref="B73:C73"/>
    <mergeCell ref="B66:N66"/>
    <mergeCell ref="D73:G73"/>
    <mergeCell ref="M73:N73"/>
    <mergeCell ref="J74:K74"/>
    <mergeCell ref="H73:I73"/>
    <mergeCell ref="B67:C67"/>
    <mergeCell ref="K72:N72"/>
    <mergeCell ref="D72:J72"/>
    <mergeCell ref="B70:C70"/>
    <mergeCell ref="B69:C69"/>
    <mergeCell ref="D74:G74"/>
    <mergeCell ref="B160:C160"/>
    <mergeCell ref="L131:M132"/>
    <mergeCell ref="L134:M135"/>
    <mergeCell ref="L152:M153"/>
    <mergeCell ref="L140:M141"/>
    <mergeCell ref="E131:I132"/>
    <mergeCell ref="L143:M144"/>
    <mergeCell ref="L155:M156"/>
    <mergeCell ref="L158:M159"/>
    <mergeCell ref="E158:I159"/>
    <mergeCell ref="E152:I153"/>
    <mergeCell ref="E155:I156"/>
    <mergeCell ref="E149:I150"/>
    <mergeCell ref="E146:I147"/>
    <mergeCell ref="E140:I141"/>
    <mergeCell ref="E143:I144"/>
    <mergeCell ref="L137:M138"/>
    <mergeCell ref="L146:M147"/>
    <mergeCell ref="L149:M150"/>
    <mergeCell ref="E137:I138"/>
    <mergeCell ref="E134:I135"/>
    <mergeCell ref="L85:M91"/>
    <mergeCell ref="E75:J75"/>
    <mergeCell ref="B85:C85"/>
    <mergeCell ref="B81:C81"/>
    <mergeCell ref="B88:C88"/>
    <mergeCell ref="B109:C109"/>
    <mergeCell ref="D75:D76"/>
    <mergeCell ref="B127:C127"/>
    <mergeCell ref="B91:C91"/>
    <mergeCell ref="B90:C90"/>
    <mergeCell ref="B116:C116"/>
    <mergeCell ref="B82:C82"/>
    <mergeCell ref="B84:C84"/>
    <mergeCell ref="B86:C86"/>
  </mergeCells>
  <phoneticPr fontId="0" type="noConversion"/>
  <conditionalFormatting sqref="A8">
    <cfRule type="expression" dxfId="200" priority="120" stopIfTrue="1">
      <formula>OR($AH$8&gt;0,$AJ$8&gt;0)</formula>
    </cfRule>
  </conditionalFormatting>
  <conditionalFormatting sqref="A9">
    <cfRule type="expression" dxfId="199" priority="119" stopIfTrue="1">
      <formula>$AH$9&gt;0</formula>
    </cfRule>
    <cfRule type="expression" dxfId="198" priority="118" stopIfTrue="1">
      <formula>OR($AH$9&gt;0,$AJ$9&gt;0)</formula>
    </cfRule>
  </conditionalFormatting>
  <conditionalFormatting sqref="A10">
    <cfRule type="expression" dxfId="197" priority="117" stopIfTrue="1">
      <formula>OR($AH$10&gt;0,$AJ$10&gt;0)</formula>
    </cfRule>
  </conditionalFormatting>
  <conditionalFormatting sqref="A11">
    <cfRule type="expression" dxfId="196" priority="116" stopIfTrue="1">
      <formula>OR($AH$11&gt;0,$AJ$11&gt;0)</formula>
    </cfRule>
  </conditionalFormatting>
  <conditionalFormatting sqref="A12">
    <cfRule type="expression" dxfId="195" priority="202" stopIfTrue="1">
      <formula>OR($AH$32&gt;0,$AJ$32&gt;0)</formula>
    </cfRule>
  </conditionalFormatting>
  <conditionalFormatting sqref="A28">
    <cfRule type="expression" dxfId="194" priority="128" stopIfTrue="1">
      <formula>OR($AH$34&gt;0,$AJ$34&gt;0)</formula>
    </cfRule>
  </conditionalFormatting>
  <conditionalFormatting sqref="A29">
    <cfRule type="expression" dxfId="193" priority="94" stopIfTrue="1">
      <formula>OR($AH$35&gt;0,$AJ$35&gt;0)</formula>
    </cfRule>
  </conditionalFormatting>
  <conditionalFormatting sqref="A30">
    <cfRule type="expression" dxfId="192" priority="130" stopIfTrue="1">
      <formula>OR($AH$42&gt;0,$AJ$42&gt;0)</formula>
    </cfRule>
  </conditionalFormatting>
  <conditionalFormatting sqref="A51">
    <cfRule type="expression" dxfId="191" priority="196" stopIfTrue="1">
      <formula>OR($AH$54&gt;0,$AJ$54&gt;0)</formula>
    </cfRule>
  </conditionalFormatting>
  <conditionalFormatting sqref="A93">
    <cfRule type="expression" dxfId="190" priority="108" stopIfTrue="1">
      <formula>OR($AH$15&gt;0,$AJ$15&gt;0)</formula>
    </cfRule>
  </conditionalFormatting>
  <conditionalFormatting sqref="A94">
    <cfRule type="expression" dxfId="189" priority="107" stopIfTrue="1">
      <formula>OR($AH$16&gt;0,$AJ$16&gt;0)</formula>
    </cfRule>
  </conditionalFormatting>
  <conditionalFormatting sqref="A95">
    <cfRule type="expression" dxfId="188" priority="106" stopIfTrue="1">
      <formula>OR($AH$17&gt;0,$AJ$17&gt;0)</formula>
    </cfRule>
  </conditionalFormatting>
  <conditionalFormatting sqref="A96">
    <cfRule type="expression" dxfId="187" priority="105" stopIfTrue="1">
      <formula>OR($AH$18&gt;0,$AJ$18&gt;0)</formula>
    </cfRule>
  </conditionalFormatting>
  <conditionalFormatting sqref="A97">
    <cfRule type="expression" dxfId="186" priority="104" stopIfTrue="1">
      <formula>OR($AH$19&gt;0,$AJ$19&gt;0)</formula>
    </cfRule>
  </conditionalFormatting>
  <conditionalFormatting sqref="A98">
    <cfRule type="expression" dxfId="185" priority="103" stopIfTrue="1">
      <formula>OR($AH$20&gt;0,$AJ$20&gt;0)</formula>
    </cfRule>
  </conditionalFormatting>
  <conditionalFormatting sqref="A99">
    <cfRule type="expression" dxfId="184" priority="102" stopIfTrue="1">
      <formula>OR($AH$21&gt;0,$AJ$21&gt;0)</formula>
    </cfRule>
  </conditionalFormatting>
  <conditionalFormatting sqref="A100">
    <cfRule type="expression" dxfId="183" priority="101" stopIfTrue="1">
      <formula>OR($AH$22&gt;0,$AJ$22&gt;0)</formula>
    </cfRule>
  </conditionalFormatting>
  <conditionalFormatting sqref="A101">
    <cfRule type="expression" dxfId="182" priority="100" stopIfTrue="1">
      <formula>OR($AH$23&gt;0,$AJ$23&gt;0)</formula>
    </cfRule>
  </conditionalFormatting>
  <conditionalFormatting sqref="A102">
    <cfRule type="expression" dxfId="181" priority="99" stopIfTrue="1">
      <formula>OR($AH$24&gt;0,$AJ$24&gt;0)</formula>
    </cfRule>
  </conditionalFormatting>
  <conditionalFormatting sqref="A103">
    <cfRule type="expression" dxfId="180" priority="98" stopIfTrue="1">
      <formula>OR($AH$25&gt;0,$AJ$25&gt;0)</formula>
    </cfRule>
  </conditionalFormatting>
  <conditionalFormatting sqref="A104">
    <cfRule type="expression" dxfId="179" priority="97" stopIfTrue="1">
      <formula>OR($AH$26&gt;0,$AJ$26&gt;0)</formula>
    </cfRule>
  </conditionalFormatting>
  <conditionalFormatting sqref="A105">
    <cfRule type="expression" dxfId="178" priority="96" stopIfTrue="1">
      <formula>OR($AH$27&gt;0,$AJ$27&gt;0)</formula>
    </cfRule>
  </conditionalFormatting>
  <conditionalFormatting sqref="A106">
    <cfRule type="expression" dxfId="177" priority="95" stopIfTrue="1">
      <formula>OR($AH$28&gt;0,$AJ$28&gt;0)</formula>
    </cfRule>
  </conditionalFormatting>
  <conditionalFormatting sqref="A107">
    <cfRule type="expression" dxfId="176" priority="145" stopIfTrue="1">
      <formula>OR($AH$29&gt;0,$AJ$29&gt;0)</formula>
    </cfRule>
  </conditionalFormatting>
  <conditionalFormatting sqref="A108">
    <cfRule type="expression" dxfId="175" priority="146" stopIfTrue="1">
      <formula>OR($AH$30&gt;0,$AJ$30&gt;0)</formula>
    </cfRule>
  </conditionalFormatting>
  <conditionalFormatting sqref="A111">
    <cfRule type="expression" dxfId="174" priority="92" stopIfTrue="1">
      <formula>OR($AH$37&gt;0,$AJ$37&gt;0)</formula>
    </cfRule>
  </conditionalFormatting>
  <conditionalFormatting sqref="A112">
    <cfRule type="expression" dxfId="173" priority="91" stopIfTrue="1">
      <formula>OR($AH$38&gt;0,$AJ$38&gt;0)</formula>
    </cfRule>
  </conditionalFormatting>
  <conditionalFormatting sqref="A113">
    <cfRule type="expression" dxfId="172" priority="90" stopIfTrue="1">
      <formula>OR($AH$39&gt;0,$AJ$39&gt;0)</formula>
    </cfRule>
  </conditionalFormatting>
  <conditionalFormatting sqref="A114">
    <cfRule type="expression" dxfId="171" priority="111" stopIfTrue="1">
      <formula>OR($AH$40&gt;0,$AJ$40&gt;0)</formula>
    </cfRule>
  </conditionalFormatting>
  <conditionalFormatting sqref="A115">
    <cfRule type="expression" dxfId="170" priority="151" stopIfTrue="1">
      <formula>OR($AH$41&gt;0,$AJ$41&gt;0)</formula>
    </cfRule>
  </conditionalFormatting>
  <conditionalFormatting sqref="A118">
    <cfRule type="expression" dxfId="169" priority="87" stopIfTrue="1">
      <formula>OR($AH$45&gt;0,$AJ$45&gt;0)</formula>
    </cfRule>
  </conditionalFormatting>
  <conditionalFormatting sqref="A119">
    <cfRule type="expression" dxfId="168" priority="86" stopIfTrue="1">
      <formula>OR($AH$46&gt;0,$AJ$46&gt;0)</formula>
    </cfRule>
  </conditionalFormatting>
  <conditionalFormatting sqref="A120">
    <cfRule type="expression" dxfId="167" priority="85" stopIfTrue="1">
      <formula>OR($AH$47&gt;0,$AJ$47&gt;0)</formula>
    </cfRule>
  </conditionalFormatting>
  <conditionalFormatting sqref="A121">
    <cfRule type="expression" dxfId="166" priority="84" stopIfTrue="1">
      <formula>OR($AH$48&gt;0,$AJ$48&gt;0)</formula>
    </cfRule>
  </conditionalFormatting>
  <conditionalFormatting sqref="A122">
    <cfRule type="expression" dxfId="165" priority="83" stopIfTrue="1">
      <formula>OR($AH$49&gt;0,$AJ$49&gt;0)</formula>
    </cfRule>
  </conditionalFormatting>
  <conditionalFormatting sqref="A123">
    <cfRule type="expression" dxfId="164" priority="82" stopIfTrue="1">
      <formula>OR($AH$50&gt;0,$AJ$50&gt;0)</formula>
    </cfRule>
  </conditionalFormatting>
  <conditionalFormatting sqref="A124">
    <cfRule type="expression" dxfId="163" priority="81" stopIfTrue="1">
      <formula>OR($AH$51&gt;0,$AJ$51&gt;0)</formula>
    </cfRule>
  </conditionalFormatting>
  <conditionalFormatting sqref="A125">
    <cfRule type="expression" dxfId="162" priority="45" stopIfTrue="1">
      <formula>OR($AH$52&gt;0,$AJ$52&gt;0)</formula>
    </cfRule>
  </conditionalFormatting>
  <conditionalFormatting sqref="A126">
    <cfRule type="expression" dxfId="161" priority="160" stopIfTrue="1">
      <formula>OR($AH$53&gt;0,$AJ$53&gt;0)</formula>
    </cfRule>
  </conditionalFormatting>
  <conditionalFormatting sqref="D8">
    <cfRule type="expression" dxfId="160" priority="44" stopIfTrue="1">
      <formula>$AJ$8&gt;0</formula>
    </cfRule>
  </conditionalFormatting>
  <conditionalFormatting sqref="D9">
    <cfRule type="expression" dxfId="159" priority="43" stopIfTrue="1">
      <formula>$AJ$9&gt;0</formula>
    </cfRule>
  </conditionalFormatting>
  <conditionalFormatting sqref="D10">
    <cfRule type="expression" dxfId="158" priority="42" stopIfTrue="1">
      <formula>$AJ$10&gt;0</formula>
    </cfRule>
  </conditionalFormatting>
  <conditionalFormatting sqref="D11">
    <cfRule type="expression" dxfId="157" priority="41" stopIfTrue="1">
      <formula>$AJ$11&gt;0</formula>
    </cfRule>
  </conditionalFormatting>
  <conditionalFormatting sqref="D12 D109">
    <cfRule type="expression" dxfId="156" priority="40" stopIfTrue="1">
      <formula>$AJ$32&gt;0</formula>
    </cfRule>
  </conditionalFormatting>
  <conditionalFormatting sqref="D24:D25">
    <cfRule type="expression" dxfId="155" priority="2" stopIfTrue="1">
      <formula>$AJ$31&gt;0</formula>
    </cfRule>
  </conditionalFormatting>
  <conditionalFormatting sqref="D28">
    <cfRule type="expression" dxfId="154" priority="39" stopIfTrue="1">
      <formula>$AJ$34&gt;0</formula>
    </cfRule>
  </conditionalFormatting>
  <conditionalFormatting sqref="D29">
    <cfRule type="expression" dxfId="153" priority="38" stopIfTrue="1">
      <formula>$AJ$35&gt;0</formula>
    </cfRule>
  </conditionalFormatting>
  <conditionalFormatting sqref="D30 D116">
    <cfRule type="expression" dxfId="152" priority="37" stopIfTrue="1">
      <formula>$AJ$42&gt;0</formula>
    </cfRule>
  </conditionalFormatting>
  <conditionalFormatting sqref="D51 D127">
    <cfRule type="expression" dxfId="151" priority="36" stopIfTrue="1">
      <formula>$AJ$54&gt;0</formula>
    </cfRule>
  </conditionalFormatting>
  <conditionalFormatting sqref="D56">
    <cfRule type="cellIs" dxfId="150" priority="1" stopIfTrue="1" operator="greaterThanOrEqual">
      <formula>1</formula>
    </cfRule>
  </conditionalFormatting>
  <conditionalFormatting sqref="D93">
    <cfRule type="expression" dxfId="149" priority="35" stopIfTrue="1">
      <formula>$AJ$15&gt;0</formula>
    </cfRule>
  </conditionalFormatting>
  <conditionalFormatting sqref="D94">
    <cfRule type="expression" dxfId="148" priority="34" stopIfTrue="1">
      <formula>$AJ$16&gt;0</formula>
    </cfRule>
  </conditionalFormatting>
  <conditionalFormatting sqref="D95">
    <cfRule type="expression" dxfId="147" priority="33" stopIfTrue="1">
      <formula>$AJ$17&gt;0</formula>
    </cfRule>
  </conditionalFormatting>
  <conditionalFormatting sqref="D96">
    <cfRule type="expression" dxfId="146" priority="32" stopIfTrue="1">
      <formula>$AJ$18&gt;0</formula>
    </cfRule>
  </conditionalFormatting>
  <conditionalFormatting sqref="D97">
    <cfRule type="expression" dxfId="145" priority="31" stopIfTrue="1">
      <formula>$AJ$19&gt;0</formula>
    </cfRule>
  </conditionalFormatting>
  <conditionalFormatting sqref="D98">
    <cfRule type="expression" dxfId="144" priority="30" stopIfTrue="1">
      <formula>$AJ$20&gt;0</formula>
    </cfRule>
  </conditionalFormatting>
  <conditionalFormatting sqref="D99">
    <cfRule type="expression" dxfId="143" priority="29" stopIfTrue="1">
      <formula>$AJ$21&gt;0</formula>
    </cfRule>
  </conditionalFormatting>
  <conditionalFormatting sqref="D100">
    <cfRule type="expression" dxfId="142" priority="28" stopIfTrue="1">
      <formula>$AJ$22&gt;0</formula>
    </cfRule>
  </conditionalFormatting>
  <conditionalFormatting sqref="D101">
    <cfRule type="expression" dxfId="141" priority="27" stopIfTrue="1">
      <formula>$AJ$23&gt;0</formula>
    </cfRule>
  </conditionalFormatting>
  <conditionalFormatting sqref="D102">
    <cfRule type="expression" dxfId="140" priority="26" stopIfTrue="1">
      <formula>$AJ$24&gt;0</formula>
    </cfRule>
  </conditionalFormatting>
  <conditionalFormatting sqref="D103">
    <cfRule type="expression" dxfId="139" priority="25" stopIfTrue="1">
      <formula>$AJ$25&gt;0</formula>
    </cfRule>
  </conditionalFormatting>
  <conditionalFormatting sqref="D104">
    <cfRule type="expression" dxfId="138" priority="24" stopIfTrue="1">
      <formula>$AJ$26&gt;0</formula>
    </cfRule>
  </conditionalFormatting>
  <conditionalFormatting sqref="D105">
    <cfRule type="expression" dxfId="137" priority="23" stopIfTrue="1">
      <formula>$AJ$27&gt;0</formula>
    </cfRule>
  </conditionalFormatting>
  <conditionalFormatting sqref="D106">
    <cfRule type="expression" dxfId="136" priority="22" stopIfTrue="1">
      <formula>$AJ$28&gt;0</formula>
    </cfRule>
  </conditionalFormatting>
  <conditionalFormatting sqref="D107">
    <cfRule type="expression" dxfId="135" priority="21" stopIfTrue="1">
      <formula>$AJ$29&gt;0</formula>
    </cfRule>
  </conditionalFormatting>
  <conditionalFormatting sqref="D108">
    <cfRule type="expression" dxfId="134" priority="20" stopIfTrue="1">
      <formula>$AJ$30&gt;0</formula>
    </cfRule>
  </conditionalFormatting>
  <conditionalFormatting sqref="D111">
    <cfRule type="expression" dxfId="133" priority="18" stopIfTrue="1">
      <formula>$AJ$37&gt;0</formula>
    </cfRule>
  </conditionalFormatting>
  <conditionalFormatting sqref="D112">
    <cfRule type="expression" dxfId="132" priority="17" stopIfTrue="1">
      <formula>$AJ$38&gt;0</formula>
    </cfRule>
  </conditionalFormatting>
  <conditionalFormatting sqref="D113">
    <cfRule type="expression" dxfId="131" priority="16" stopIfTrue="1">
      <formula>$AJ$39&gt;0</formula>
    </cfRule>
  </conditionalFormatting>
  <conditionalFormatting sqref="D114">
    <cfRule type="expression" dxfId="130" priority="15" stopIfTrue="1">
      <formula>$AJ$40&gt;0</formula>
    </cfRule>
  </conditionalFormatting>
  <conditionalFormatting sqref="D115">
    <cfRule type="expression" dxfId="129" priority="14" stopIfTrue="1">
      <formula>$AJ$41&gt;0</formula>
    </cfRule>
  </conditionalFormatting>
  <conditionalFormatting sqref="D118">
    <cfRule type="expression" dxfId="128" priority="12" stopIfTrue="1">
      <formula>$AJ$45&gt;0</formula>
    </cfRule>
  </conditionalFormatting>
  <conditionalFormatting sqref="D119">
    <cfRule type="expression" dxfId="127" priority="11" stopIfTrue="1">
      <formula>$AJ$46&gt;0</formula>
    </cfRule>
  </conditionalFormatting>
  <conditionalFormatting sqref="D120">
    <cfRule type="expression" dxfId="126" priority="10" stopIfTrue="1">
      <formula>$AJ$47&gt;0</formula>
    </cfRule>
  </conditionalFormatting>
  <conditionalFormatting sqref="D121">
    <cfRule type="expression" dxfId="125" priority="9" stopIfTrue="1">
      <formula>$AJ$48&gt;0</formula>
    </cfRule>
  </conditionalFormatting>
  <conditionalFormatting sqref="D122">
    <cfRule type="expression" dxfId="124" priority="8" stopIfTrue="1">
      <formula>$AJ$49&gt;0</formula>
    </cfRule>
  </conditionalFormatting>
  <conditionalFormatting sqref="D123">
    <cfRule type="expression" dxfId="123" priority="7" stopIfTrue="1">
      <formula>$AJ$50&gt;0</formula>
    </cfRule>
  </conditionalFormatting>
  <conditionalFormatting sqref="D124">
    <cfRule type="expression" dxfId="122" priority="6" stopIfTrue="1">
      <formula>$AJ$51&gt;0</formula>
    </cfRule>
  </conditionalFormatting>
  <conditionalFormatting sqref="D125">
    <cfRule type="expression" dxfId="121" priority="5" stopIfTrue="1">
      <formula>$AJ$52&gt;0</formula>
    </cfRule>
  </conditionalFormatting>
  <conditionalFormatting sqref="D126">
    <cfRule type="expression" dxfId="120" priority="4" stopIfTrue="1">
      <formula>$AJ$53&gt;0</formula>
    </cfRule>
  </conditionalFormatting>
  <conditionalFormatting sqref="E12 E109">
    <cfRule type="expression" dxfId="119" priority="166" stopIfTrue="1">
      <formula>$AC$32&gt;0</formula>
    </cfRule>
  </conditionalFormatting>
  <conditionalFormatting sqref="E24:E25">
    <cfRule type="expression" dxfId="118" priority="161" stopIfTrue="1">
      <formula>$AC$31&gt;0</formula>
    </cfRule>
  </conditionalFormatting>
  <conditionalFormatting sqref="E30 E116">
    <cfRule type="expression" dxfId="117" priority="171" stopIfTrue="1">
      <formula>$AC$42&gt;0</formula>
    </cfRule>
  </conditionalFormatting>
  <conditionalFormatting sqref="E51 E127">
    <cfRule type="expression" dxfId="116" priority="176" stopIfTrue="1">
      <formula>$AC$54&gt;0</formula>
    </cfRule>
  </conditionalFormatting>
  <conditionalFormatting sqref="F12 F109">
    <cfRule type="expression" dxfId="115" priority="167" stopIfTrue="1">
      <formula>$AD$32&gt;0</formula>
    </cfRule>
  </conditionalFormatting>
  <conditionalFormatting sqref="F24:F25">
    <cfRule type="expression" dxfId="114" priority="162" stopIfTrue="1">
      <formula>$AD$31&gt;0</formula>
    </cfRule>
  </conditionalFormatting>
  <conditionalFormatting sqref="F30 F116">
    <cfRule type="expression" dxfId="113" priority="172" stopIfTrue="1">
      <formula>$AD$42&gt;0</formula>
    </cfRule>
  </conditionalFormatting>
  <conditionalFormatting sqref="F51 F127">
    <cfRule type="expression" dxfId="112" priority="177" stopIfTrue="1">
      <formula>$AD$54&gt;0</formula>
    </cfRule>
  </conditionalFormatting>
  <conditionalFormatting sqref="G12 G109">
    <cfRule type="expression" dxfId="111" priority="168" stopIfTrue="1">
      <formula>$AE$32&gt;0</formula>
    </cfRule>
  </conditionalFormatting>
  <conditionalFormatting sqref="G24:G25">
    <cfRule type="expression" dxfId="110" priority="163" stopIfTrue="1">
      <formula>$AE$31&gt;0</formula>
    </cfRule>
  </conditionalFormatting>
  <conditionalFormatting sqref="G30 G116">
    <cfRule type="expression" dxfId="109" priority="173" stopIfTrue="1">
      <formula>$AE$42&gt;0</formula>
    </cfRule>
  </conditionalFormatting>
  <conditionalFormatting sqref="G51 G127">
    <cfRule type="expression" dxfId="108" priority="178" stopIfTrue="1">
      <formula>$AE$54&gt;0</formula>
    </cfRule>
  </conditionalFormatting>
  <conditionalFormatting sqref="H12 H109">
    <cfRule type="expression" dxfId="107" priority="169" stopIfTrue="1">
      <formula>$AF$32&gt;0</formula>
    </cfRule>
  </conditionalFormatting>
  <conditionalFormatting sqref="H24:H25">
    <cfRule type="expression" dxfId="106" priority="164" stopIfTrue="1">
      <formula>$AF$31&gt;0</formula>
    </cfRule>
  </conditionalFormatting>
  <conditionalFormatting sqref="H30 H116">
    <cfRule type="expression" dxfId="105" priority="174" stopIfTrue="1">
      <formula>$AF$42&gt;0</formula>
    </cfRule>
  </conditionalFormatting>
  <conditionalFormatting sqref="H51 H127">
    <cfRule type="expression" dxfId="104" priority="179" stopIfTrue="1">
      <formula>$AF$54&gt;0</formula>
    </cfRule>
  </conditionalFormatting>
  <conditionalFormatting sqref="I12 I109">
    <cfRule type="expression" dxfId="103" priority="170" stopIfTrue="1">
      <formula>$AG$32&gt;0</formula>
    </cfRule>
  </conditionalFormatting>
  <conditionalFormatting sqref="I24:I25">
    <cfRule type="expression" dxfId="102" priority="165" stopIfTrue="1">
      <formula>$AG$31&gt;0</formula>
    </cfRule>
  </conditionalFormatting>
  <conditionalFormatting sqref="I30 I116">
    <cfRule type="expression" dxfId="101" priority="175" stopIfTrue="1">
      <formula>$AG$42&gt;0</formula>
    </cfRule>
  </conditionalFormatting>
  <conditionalFormatting sqref="I51 I127">
    <cfRule type="expression" dxfId="100" priority="180" stopIfTrue="1">
      <formula>$AG$54&gt;0</formula>
    </cfRule>
  </conditionalFormatting>
  <printOptions horizontalCentered="1" verticalCentered="1"/>
  <pageMargins left="0.5" right="0.5" top="0.5" bottom="0.5" header="0" footer="0"/>
  <pageSetup scale="65" fitToHeight="3" orientation="portrait" blackAndWhite="1" horizontalDpi="300" verticalDpi="300" r:id="rId1"/>
  <headerFooter alignWithMargins="0"/>
  <rowBreaks count="2" manualBreakCount="2">
    <brk id="63" max="13" man="1"/>
    <brk id="12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J160"/>
  <sheetViews>
    <sheetView zoomScaleNormal="100" workbookViewId="0">
      <selection activeCell="E8" sqref="E8"/>
    </sheetView>
  </sheetViews>
  <sheetFormatPr defaultColWidth="8.7265625" defaultRowHeight="12.5"/>
  <cols>
    <col min="1" max="1" width="6.7265625" style="2" customWidth="1"/>
    <col min="2" max="2" width="5.453125" style="2" customWidth="1"/>
    <col min="3" max="3" width="29.453125" customWidth="1"/>
    <col min="4" max="4" width="10.453125" customWidth="1"/>
    <col min="5" max="9" width="9.453125" customWidth="1"/>
    <col min="10" max="10" width="10.453125" customWidth="1"/>
    <col min="11" max="11" width="10.7265625" customWidth="1"/>
    <col min="12" max="13" width="9.1796875" customWidth="1"/>
    <col min="14" max="14" width="11.1796875" customWidth="1"/>
    <col min="15" max="17" width="12.453125" customWidth="1"/>
    <col min="18" max="18" width="34.453125" hidden="1" customWidth="1"/>
    <col min="19" max="36" width="9.1796875" hidden="1" customWidth="1"/>
  </cols>
  <sheetData>
    <row r="1" spans="1:36" ht="25.5" customHeight="1">
      <c r="A1" s="833" t="s">
        <v>30</v>
      </c>
      <c r="B1" s="824"/>
      <c r="C1" s="797"/>
      <c r="D1" s="833" t="str">
        <f>PSUYr4!D1</f>
        <v>PLYMOUTH STATE UNIVERSITY- USNH</v>
      </c>
      <c r="E1" s="1062"/>
      <c r="F1" s="1062"/>
      <c r="G1" s="1062"/>
      <c r="H1" s="1062"/>
      <c r="I1" s="1062"/>
      <c r="J1" s="1062"/>
      <c r="K1" s="1062"/>
      <c r="L1" s="1062"/>
      <c r="M1" s="1062"/>
      <c r="N1" s="1063"/>
      <c r="O1" s="1047"/>
      <c r="P1" s="718"/>
    </row>
    <row r="2" spans="1:36" ht="13.15" customHeight="1">
      <c r="A2" s="1060" t="s">
        <v>18</v>
      </c>
      <c r="B2" s="837"/>
      <c r="C2" s="783"/>
      <c r="D2" s="1112" t="str">
        <f>PSUYr1!D2</f>
        <v>New-Continuation-Revision-Supplement</v>
      </c>
      <c r="E2" s="1184"/>
      <c r="F2" s="1184"/>
      <c r="G2" s="1184"/>
      <c r="H2" s="1184"/>
      <c r="I2" s="1184"/>
      <c r="J2" s="1185"/>
      <c r="K2" s="1043">
        <f>Instructions!A23</f>
        <v>0</v>
      </c>
      <c r="L2" s="847"/>
      <c r="M2" s="847"/>
      <c r="N2" s="1051"/>
      <c r="O2" s="1052" t="s">
        <v>63</v>
      </c>
      <c r="P2" s="1146"/>
      <c r="Q2" s="1120"/>
    </row>
    <row r="3" spans="1:36" ht="13.15" customHeight="1">
      <c r="A3" s="738" t="s">
        <v>230</v>
      </c>
      <c r="B3" s="718"/>
      <c r="C3" s="737"/>
      <c r="D3" s="1112" t="str">
        <f>PSUYr1!D3</f>
        <v>PI Name (Last, First)</v>
      </c>
      <c r="E3" s="1184"/>
      <c r="F3" s="1184"/>
      <c r="G3" s="1185"/>
      <c r="H3" s="1057" t="s">
        <v>233</v>
      </c>
      <c r="I3" s="824"/>
      <c r="J3" s="1150" t="str">
        <f>IF(PSUYr1!K2="","",PSUYr1!K2)</f>
        <v/>
      </c>
      <c r="K3" s="1151"/>
      <c r="L3" s="19"/>
      <c r="M3" s="999" t="s">
        <v>361</v>
      </c>
      <c r="N3" s="733"/>
      <c r="O3" s="1147"/>
      <c r="P3" s="719"/>
      <c r="Q3" s="1123"/>
    </row>
    <row r="4" spans="1:36" ht="13.15" customHeight="1">
      <c r="A4" s="1068" t="s">
        <v>19</v>
      </c>
      <c r="B4" s="906"/>
      <c r="C4" s="901"/>
      <c r="D4" s="1112" t="str">
        <f>IF(PSUYr1!D4="","",PSUYr1!D4)</f>
        <v>Preparer</v>
      </c>
      <c r="E4" s="1184"/>
      <c r="F4" s="1184" t="str">
        <f>IF(PSUYr1!F4="","",PSUYr1!F4)</f>
        <v/>
      </c>
      <c r="G4" s="1184"/>
      <c r="H4" s="1010" t="s">
        <v>21</v>
      </c>
      <c r="I4" s="1051"/>
      <c r="J4" s="1006" t="str">
        <f>IF(PSUYr1!J4="","",PSUYr1!J4)</f>
        <v/>
      </c>
      <c r="K4" s="1007"/>
      <c r="L4" s="19"/>
      <c r="M4" s="1001" t="str">
        <f>IF(PSUYr1!J3="","",PSUYr1!J3)</f>
        <v/>
      </c>
      <c r="N4" s="1002"/>
      <c r="O4" s="1148"/>
      <c r="P4" s="1149"/>
      <c r="Q4" s="1126"/>
    </row>
    <row r="5" spans="1:36" ht="13.15" customHeight="1">
      <c r="A5" s="1128" t="s">
        <v>183</v>
      </c>
      <c r="B5" s="812" t="s">
        <v>179</v>
      </c>
      <c r="C5" s="840" t="s">
        <v>48</v>
      </c>
      <c r="D5" s="848" t="s">
        <v>54</v>
      </c>
      <c r="E5" s="999" t="s">
        <v>280</v>
      </c>
      <c r="F5" s="1041"/>
      <c r="G5" s="1041"/>
      <c r="H5" s="1041"/>
      <c r="I5" s="1041"/>
      <c r="J5" s="1042"/>
      <c r="K5" s="1079" t="s">
        <v>298</v>
      </c>
      <c r="L5" s="731" t="str">
        <f>PSUYr1!L5</f>
        <v>Third Party*</v>
      </c>
      <c r="M5" s="1042"/>
      <c r="N5" s="1055" t="s">
        <v>46</v>
      </c>
      <c r="O5" s="1058" t="s">
        <v>0</v>
      </c>
      <c r="P5" s="1076" t="s">
        <v>299</v>
      </c>
      <c r="Q5" s="1076" t="s">
        <v>298</v>
      </c>
    </row>
    <row r="6" spans="1:36" ht="13.15" customHeight="1">
      <c r="A6" s="1059"/>
      <c r="B6" s="813"/>
      <c r="C6" s="831"/>
      <c r="D6" s="849"/>
      <c r="E6" s="332" t="str">
        <f>PSUYr1!E6</f>
        <v>Dept E&amp;G</v>
      </c>
      <c r="F6" s="332" t="str">
        <f>PSUYr1!F6</f>
        <v>College</v>
      </c>
      <c r="G6" s="332" t="str">
        <f>PSUYr1!G6</f>
        <v>Other1</v>
      </c>
      <c r="H6" s="332" t="str">
        <f>PSUYr1!H6</f>
        <v>Other2</v>
      </c>
      <c r="I6" s="332" t="str">
        <f>PSUYr1!I6</f>
        <v>Other3</v>
      </c>
      <c r="J6" s="332" t="str">
        <f>PSUYr4!J6</f>
        <v>Total PSU</v>
      </c>
      <c r="K6" s="993"/>
      <c r="L6" s="25" t="str">
        <f>PSUYr1!L6</f>
        <v>Cash</v>
      </c>
      <c r="M6" s="16" t="str">
        <f>PSUYr1!M6</f>
        <v>In-Kind</v>
      </c>
      <c r="N6" s="993"/>
      <c r="O6" s="1059"/>
      <c r="P6" s="1059"/>
      <c r="Q6" s="1127"/>
      <c r="U6" t="s">
        <v>365</v>
      </c>
      <c r="V6" t="s">
        <v>366</v>
      </c>
      <c r="W6" t="s">
        <v>366</v>
      </c>
      <c r="X6" t="s">
        <v>366</v>
      </c>
      <c r="Y6" t="s">
        <v>366</v>
      </c>
      <c r="Z6" t="s">
        <v>365</v>
      </c>
    </row>
    <row r="7" spans="1:36" ht="13.15" customHeight="1">
      <c r="A7" s="322" t="str">
        <f>IF(PSUYr4!A7&lt;&gt;"",PSUYr4!A7,"")</f>
        <v/>
      </c>
      <c r="B7" s="301" t="str">
        <f>IF(PSUYr1!B7="","",PSUYr1!B7)</f>
        <v>SENIOR PERSONNEL - names and account codes must be entered in Sponsor tab</v>
      </c>
      <c r="C7" s="102"/>
      <c r="D7" s="102"/>
      <c r="E7" s="102"/>
      <c r="F7" s="102"/>
      <c r="G7" s="102"/>
      <c r="H7" s="102"/>
      <c r="I7" s="102"/>
      <c r="J7" s="102"/>
      <c r="K7" s="102"/>
      <c r="L7" s="102"/>
      <c r="M7" s="102"/>
      <c r="N7" s="103"/>
      <c r="O7" s="1031"/>
      <c r="P7" s="824"/>
      <c r="Q7" s="797"/>
      <c r="S7" s="855" t="s">
        <v>241</v>
      </c>
      <c r="T7" s="709"/>
      <c r="U7" s="429" t="s">
        <v>287</v>
      </c>
      <c r="V7" s="429" t="s">
        <v>288</v>
      </c>
      <c r="W7" s="429" t="s">
        <v>286</v>
      </c>
      <c r="X7" s="429" t="s">
        <v>284</v>
      </c>
      <c r="Y7" s="429" t="s">
        <v>367</v>
      </c>
      <c r="Z7" s="429" t="s">
        <v>285</v>
      </c>
      <c r="AA7" s="439" t="s">
        <v>249</v>
      </c>
    </row>
    <row r="8" spans="1:36" ht="13.15" customHeight="1">
      <c r="A8" s="396" t="str">
        <f>IF(PSUYr4!A8&lt;&gt;"",PSUYr4!A8,"")</f>
        <v/>
      </c>
      <c r="B8" s="396" t="str">
        <f>IF(PSUYr4!B8&lt;&gt;"",PSUYr4!B8,"")</f>
        <v/>
      </c>
      <c r="C8" s="46" t="str">
        <f>IF(PSUYr1!C8="","",PSUYr1!C8)</f>
        <v/>
      </c>
      <c r="D8" s="354">
        <f>Sponsor!H8</f>
        <v>0</v>
      </c>
      <c r="E8" s="51"/>
      <c r="F8" s="51"/>
      <c r="G8" s="51"/>
      <c r="H8" s="51"/>
      <c r="I8" s="51"/>
      <c r="J8" s="52">
        <f t="shared" ref="J8:J13" si="0">SUM(E8:I8)</f>
        <v>0</v>
      </c>
      <c r="K8" s="53">
        <f>D8+J8</f>
        <v>0</v>
      </c>
      <c r="L8" s="51"/>
      <c r="M8" s="51"/>
      <c r="N8" s="53">
        <f t="shared" ref="N8:N13" si="1">SUM(K8:M8)</f>
        <v>0</v>
      </c>
      <c r="O8" s="54">
        <f>PSUYr1!D8+PSUYr2!D8+PSUYr3!D8+PSUYr4!D8+PSUYr5!D8</f>
        <v>0</v>
      </c>
      <c r="P8" s="55">
        <f>PSUYr1!J8+PSUYr2!J8+PSUYr3!J8+PSUYr4!J8+PSUYr5!J8</f>
        <v>0</v>
      </c>
      <c r="Q8" s="56">
        <f>PSUYr1!K8+PSUYr2!K8+PSUYr3!K8+PSUYr4!K8+PSUYr5!K8</f>
        <v>0</v>
      </c>
      <c r="S8" s="709"/>
      <c r="T8" s="709"/>
      <c r="U8" s="200">
        <f>SUMIF(A8:A11,U7,E8:E11)</f>
        <v>0</v>
      </c>
      <c r="V8" s="200">
        <f>SUMIF(A8:A11,V7,E8:E11)</f>
        <v>0</v>
      </c>
      <c r="W8" s="200">
        <f>SUMIF(A8:A11,W7,E8:E11)</f>
        <v>0</v>
      </c>
      <c r="X8" s="200">
        <f>SUMIF(A8:A11,X7,E8:E11)</f>
        <v>0</v>
      </c>
      <c r="Y8" s="200">
        <f>SUMIF(A8:A11,Y7,E8:E11)</f>
        <v>0</v>
      </c>
      <c r="Z8" s="200">
        <f>SUMIF(A8:A11,Z7,E8:E11)</f>
        <v>0</v>
      </c>
      <c r="AC8" s="440">
        <f>IF(AND(E8&gt;0,Sponsor!$A8=0),1,0)</f>
        <v>0</v>
      </c>
      <c r="AD8" s="440">
        <f>IF(AND(F8&gt;0,Sponsor!$A8=0),1,0)</f>
        <v>0</v>
      </c>
      <c r="AE8" s="440">
        <f>IF(AND(G8&gt;0,Sponsor!$A8=0),1,0)</f>
        <v>0</v>
      </c>
      <c r="AF8" s="440">
        <f>IF(AND(H8&gt;0,Sponsor!$A8=0),1,0)</f>
        <v>0</v>
      </c>
      <c r="AG8" s="440">
        <f>IF(AND(I8&gt;0,Sponsor!$A8=0),1,0)</f>
        <v>0</v>
      </c>
      <c r="AH8" s="440">
        <f>SUM(AC8:AG8)</f>
        <v>0</v>
      </c>
      <c r="AJ8" s="440">
        <f>Sponsor!AD8</f>
        <v>0</v>
      </c>
    </row>
    <row r="9" spans="1:36" ht="13.15" customHeight="1">
      <c r="A9" s="396" t="str">
        <f>IF(PSUYr4!A9&lt;&gt;"",PSUYr4!A9,"")</f>
        <v/>
      </c>
      <c r="B9" s="396" t="str">
        <f>IF(PSUYr4!B9&lt;&gt;"",PSUYr4!B9,"")</f>
        <v/>
      </c>
      <c r="C9" s="46" t="str">
        <f>IF(PSUYr1!C9="","",PSUYr1!C9)</f>
        <v/>
      </c>
      <c r="D9" s="355">
        <f>Sponsor!H9</f>
        <v>0</v>
      </c>
      <c r="E9" s="57"/>
      <c r="F9" s="57"/>
      <c r="G9" s="57"/>
      <c r="H9" s="57"/>
      <c r="I9" s="57"/>
      <c r="J9" s="58">
        <f t="shared" si="0"/>
        <v>0</v>
      </c>
      <c r="K9" s="59">
        <f>D9+J9</f>
        <v>0</v>
      </c>
      <c r="L9" s="57"/>
      <c r="M9" s="57"/>
      <c r="N9" s="59">
        <f t="shared" si="1"/>
        <v>0</v>
      </c>
      <c r="O9" s="54">
        <f>PSUYr1!D9+PSUYr2!D9+PSUYr3!D9+PSUYr4!D9+PSUYr5!D9</f>
        <v>0</v>
      </c>
      <c r="P9" s="55">
        <f>PSUYr1!J9+PSUYr2!J9+PSUYr3!J9+PSUYr4!J9+PSUYr5!J9</f>
        <v>0</v>
      </c>
      <c r="Q9" s="60">
        <f>PSUYr1!K9+PSUYr2!K9+PSUYr3!K9+PSUYr4!K9+PSUYr5!K9</f>
        <v>0</v>
      </c>
      <c r="S9" s="709"/>
      <c r="T9" s="709"/>
      <c r="U9" s="200">
        <f>SUMIF(A93:A108,U7,E93:E108)</f>
        <v>0</v>
      </c>
      <c r="V9" s="200">
        <f>SUMIF(A93:A108,V7,E93:E108)</f>
        <v>0</v>
      </c>
      <c r="W9" s="200">
        <f>SUMIF(A93:A108,W7,E93:E108)</f>
        <v>0</v>
      </c>
      <c r="X9" s="200">
        <f>SUMIF(A93:A108,X7,E93:E108)</f>
        <v>0</v>
      </c>
      <c r="Y9" s="200">
        <f>SUMIF(A93:A108,Y7,E93:E108)</f>
        <v>0</v>
      </c>
      <c r="Z9" s="200">
        <f>SUMIF(A93:A108,Z7,E93:E108)</f>
        <v>0</v>
      </c>
      <c r="AC9" s="440">
        <f>IF(AND(E9&gt;0,Sponsor!$A9=0),1,0)</f>
        <v>0</v>
      </c>
      <c r="AD9" s="440">
        <f>IF(AND(F9&gt;0,Sponsor!$A9=0),1,0)</f>
        <v>0</v>
      </c>
      <c r="AE9" s="440">
        <f>IF(AND(G9&gt;0,Sponsor!$A9=0),1,0)</f>
        <v>0</v>
      </c>
      <c r="AF9" s="440">
        <f>IF(AND(H9&gt;0,Sponsor!$A9=0),1,0)</f>
        <v>0</v>
      </c>
      <c r="AG9" s="440">
        <f>IF(AND(I9&gt;0,Sponsor!$A9=0),1,0)</f>
        <v>0</v>
      </c>
      <c r="AH9" s="440">
        <f>SUM(AC9:AG9)</f>
        <v>0</v>
      </c>
      <c r="AJ9" s="440">
        <f>Sponsor!AD9</f>
        <v>0</v>
      </c>
    </row>
    <row r="10" spans="1:36" ht="13.15" customHeight="1">
      <c r="A10" s="396" t="str">
        <f>IF(PSUYr4!A10&lt;&gt;"",PSUYr4!A10,"")</f>
        <v/>
      </c>
      <c r="B10" s="396" t="str">
        <f>IF(PSUYr4!B10&lt;&gt;"",PSUYr4!B10,"")</f>
        <v/>
      </c>
      <c r="C10" s="46" t="str">
        <f>IF(PSUYr1!C10="","",PSUYr1!C10)</f>
        <v/>
      </c>
      <c r="D10" s="355">
        <f>Sponsor!H10</f>
        <v>0</v>
      </c>
      <c r="E10" s="57"/>
      <c r="F10" s="57"/>
      <c r="G10" s="57"/>
      <c r="H10" s="57"/>
      <c r="I10" s="57"/>
      <c r="J10" s="58">
        <f t="shared" si="0"/>
        <v>0</v>
      </c>
      <c r="K10" s="59">
        <f>D10+J10</f>
        <v>0</v>
      </c>
      <c r="L10" s="57"/>
      <c r="M10" s="57"/>
      <c r="N10" s="59">
        <f t="shared" si="1"/>
        <v>0</v>
      </c>
      <c r="O10" s="54">
        <f>PSUYr1!D10+PSUYr2!D10+PSUYr3!D10+PSUYr4!D10+PSUYr5!D10</f>
        <v>0</v>
      </c>
      <c r="P10" s="55">
        <f>PSUYr1!J10+PSUYr2!J10+PSUYr3!J10+PSUYr4!J10+PSUYr5!J10</f>
        <v>0</v>
      </c>
      <c r="Q10" s="60">
        <f>PSUYr1!K10+PSUYr2!K10+PSUYr3!K10+PSUYr4!K10+PSUYr5!K10</f>
        <v>0</v>
      </c>
      <c r="S10" s="709"/>
      <c r="T10" s="709"/>
      <c r="U10" s="200">
        <f t="shared" ref="U10:Z10" si="2">SUM(U8:U9)</f>
        <v>0</v>
      </c>
      <c r="V10" s="200">
        <f t="shared" si="2"/>
        <v>0</v>
      </c>
      <c r="W10" s="200">
        <f t="shared" si="2"/>
        <v>0</v>
      </c>
      <c r="X10" s="200">
        <f t="shared" si="2"/>
        <v>0</v>
      </c>
      <c r="Y10" s="200">
        <f t="shared" si="2"/>
        <v>0</v>
      </c>
      <c r="Z10" s="200">
        <f t="shared" si="2"/>
        <v>0</v>
      </c>
      <c r="AA10" s="200">
        <f>SUM(V10:Z10)</f>
        <v>0</v>
      </c>
      <c r="AC10" s="440">
        <f>IF(AND(E10&gt;0,Sponsor!$A10=0),1,0)</f>
        <v>0</v>
      </c>
      <c r="AD10" s="440">
        <f>IF(AND(F10&gt;0,Sponsor!$A10=0),1,0)</f>
        <v>0</v>
      </c>
      <c r="AE10" s="440">
        <f>IF(AND(G10&gt;0,Sponsor!$A10=0),1,0)</f>
        <v>0</v>
      </c>
      <c r="AF10" s="440">
        <f>IF(AND(H10&gt;0,Sponsor!$A10=0),1,0)</f>
        <v>0</v>
      </c>
      <c r="AG10" s="440">
        <f>IF(AND(I10&gt;0,Sponsor!$A10=0),1,0)</f>
        <v>0</v>
      </c>
      <c r="AH10" s="440">
        <f>SUM(AC10:AG10)</f>
        <v>0</v>
      </c>
      <c r="AJ10" s="440">
        <f>Sponsor!AD10</f>
        <v>0</v>
      </c>
    </row>
    <row r="11" spans="1:36" ht="13.15" customHeight="1">
      <c r="A11" s="396" t="str">
        <f>IF(PSUYr4!A11&lt;&gt;"",PSUYr4!A11,"")</f>
        <v/>
      </c>
      <c r="B11" s="396" t="str">
        <f>IF(PSUYr4!B11&lt;&gt;"",PSUYr4!B11,"")</f>
        <v/>
      </c>
      <c r="C11" s="46" t="str">
        <f>IF(PSUYr1!C11="","",PSUYr1!C11)</f>
        <v/>
      </c>
      <c r="D11" s="355">
        <f>Sponsor!H11</f>
        <v>0</v>
      </c>
      <c r="E11" s="57"/>
      <c r="F11" s="57"/>
      <c r="G11" s="57"/>
      <c r="H11" s="57"/>
      <c r="I11" s="57"/>
      <c r="J11" s="58">
        <f t="shared" si="0"/>
        <v>0</v>
      </c>
      <c r="K11" s="59">
        <f>D11+J11</f>
        <v>0</v>
      </c>
      <c r="L11" s="57"/>
      <c r="M11" s="57"/>
      <c r="N11" s="59">
        <f t="shared" si="1"/>
        <v>0</v>
      </c>
      <c r="O11" s="54">
        <f>PSUYr1!D11+PSUYr2!D11+PSUYr3!D11+PSUYr4!D11+PSUYr5!D11</f>
        <v>0</v>
      </c>
      <c r="P11" s="55">
        <f>PSUYr1!J11+PSUYr2!J11+PSUYr3!J11+PSUYr4!J11+PSUYr5!J11</f>
        <v>0</v>
      </c>
      <c r="Q11" s="60">
        <f>PSUYr1!K11+PSUYr2!K11+PSUYr3!K11+PSUYr4!K11+PSUYr5!K11</f>
        <v>0</v>
      </c>
      <c r="S11" s="709"/>
      <c r="T11" s="709"/>
      <c r="U11" s="200"/>
      <c r="V11" s="200"/>
      <c r="W11" s="200"/>
      <c r="X11" s="200"/>
      <c r="Y11" s="200"/>
      <c r="Z11" s="200"/>
      <c r="AC11" s="440">
        <f>IF(AND(E11&gt;0,Sponsor!$A11=0),1,0)</f>
        <v>0</v>
      </c>
      <c r="AD11" s="440">
        <f>IF(AND(F11&gt;0,Sponsor!$A11=0),1,0)</f>
        <v>0</v>
      </c>
      <c r="AE11" s="440">
        <f>IF(AND(G11&gt;0,Sponsor!$A11=0),1,0)</f>
        <v>0</v>
      </c>
      <c r="AF11" s="440">
        <f>IF(AND(H11&gt;0,Sponsor!$A11=0),1,0)</f>
        <v>0</v>
      </c>
      <c r="AG11" s="440">
        <f>IF(AND(I11&gt;0,Sponsor!$A11=0),1,0)</f>
        <v>0</v>
      </c>
      <c r="AH11" s="440">
        <f>SUM(AC11:AG11)</f>
        <v>0</v>
      </c>
      <c r="AJ11" s="440">
        <f>Sponsor!AD11</f>
        <v>0</v>
      </c>
    </row>
    <row r="12" spans="1:36" ht="13.15" customHeight="1">
      <c r="A12" s="396" t="str">
        <f>IF(PSUYr4!A12&lt;&gt;"",PSUYr4!A12,"")</f>
        <v>Below</v>
      </c>
      <c r="B12" s="1048" t="s">
        <v>59</v>
      </c>
      <c r="C12" s="786"/>
      <c r="D12" s="61">
        <f>Sponsor!H12</f>
        <v>0</v>
      </c>
      <c r="E12" s="62">
        <f>E109</f>
        <v>0</v>
      </c>
      <c r="F12" s="63">
        <f>F109</f>
        <v>0</v>
      </c>
      <c r="G12" s="63">
        <f>G109</f>
        <v>0</v>
      </c>
      <c r="H12" s="63">
        <f>H109</f>
        <v>0</v>
      </c>
      <c r="I12" s="63">
        <f>I109</f>
        <v>0</v>
      </c>
      <c r="J12" s="58">
        <f t="shared" si="0"/>
        <v>0</v>
      </c>
      <c r="K12" s="61">
        <f>K109</f>
        <v>0</v>
      </c>
      <c r="L12" s="62">
        <f>L109</f>
        <v>0</v>
      </c>
      <c r="M12" s="63">
        <f>M109</f>
        <v>0</v>
      </c>
      <c r="N12" s="61">
        <f t="shared" si="1"/>
        <v>0</v>
      </c>
      <c r="O12" s="54">
        <f>PSUYr1!D12+PSUYr2!D12+PSUYr3!D12+PSUYr4!D12+PSUYr5!D12</f>
        <v>0</v>
      </c>
      <c r="P12" s="55">
        <f>PSUYr1!J12+PSUYr2!J12+PSUYr3!J12+PSUYr4!J12+PSUYr5!J12</f>
        <v>0</v>
      </c>
      <c r="Q12" s="60">
        <f>PSUYr1!K12+PSUYr2!K12+PSUYr3!K12+PSUYr4!K12+PSUYr5!K12</f>
        <v>0</v>
      </c>
      <c r="S12" s="43"/>
      <c r="T12" s="43"/>
      <c r="AJ12" s="440"/>
    </row>
    <row r="13" spans="1:36" ht="13.15" customHeight="1">
      <c r="A13" s="5" t="str">
        <f>IF(PSUYr4!A13&lt;&gt;"",PSUYr4!A13,"")</f>
        <v/>
      </c>
      <c r="B13" s="841" t="s">
        <v>47</v>
      </c>
      <c r="C13" s="762"/>
      <c r="D13" s="64">
        <f>Sponsor!H13</f>
        <v>0</v>
      </c>
      <c r="E13" s="65">
        <f>SUM(E8:E12)</f>
        <v>0</v>
      </c>
      <c r="F13" s="65">
        <f>SUM(F8:F12)</f>
        <v>0</v>
      </c>
      <c r="G13" s="65">
        <f>SUM(G8:G12)</f>
        <v>0</v>
      </c>
      <c r="H13" s="65">
        <f>SUM(H8:H12)</f>
        <v>0</v>
      </c>
      <c r="I13" s="65">
        <f>SUM(I8:I12)</f>
        <v>0</v>
      </c>
      <c r="J13" s="58">
        <f t="shared" si="0"/>
        <v>0</v>
      </c>
      <c r="K13" s="64">
        <f>SUM(K8:K12)</f>
        <v>0</v>
      </c>
      <c r="L13" s="66">
        <f>SUM(L8:L12)</f>
        <v>0</v>
      </c>
      <c r="M13" s="65">
        <f>SUM(M8:M12)</f>
        <v>0</v>
      </c>
      <c r="N13" s="64">
        <f t="shared" si="1"/>
        <v>0</v>
      </c>
      <c r="O13" s="54">
        <f>PSUYr1!D13+PSUYr2!D13+PSUYr3!D13+PSUYr4!D13+PSUYr5!D13</f>
        <v>0</v>
      </c>
      <c r="P13" s="55">
        <f>PSUYr1!J13+PSUYr2!J13+PSUYr3!J13+PSUYr4!J13+PSUYr5!J13</f>
        <v>0</v>
      </c>
      <c r="Q13" s="91">
        <f>PSUYr1!K13+PSUYr2!K13+PSUYr3!K13+PSUYr4!K13+PSUYr5!K13</f>
        <v>0</v>
      </c>
      <c r="U13" s="200">
        <f>SUMIF(A8:A11,U7,F8:F11)</f>
        <v>0</v>
      </c>
      <c r="V13" s="200">
        <f>SUMIF(A8:A11,V7,F8:F11)</f>
        <v>0</v>
      </c>
      <c r="W13" s="200">
        <f>SUMIF(A8:A11,W7,F8:F11)</f>
        <v>0</v>
      </c>
      <c r="X13" s="200">
        <f>SUMIF(A8:A11,X7,F8:F11)</f>
        <v>0</v>
      </c>
      <c r="Y13" s="200">
        <f>SUMIF(A8:A11,Y7,F8:F11)</f>
        <v>0</v>
      </c>
      <c r="Z13" s="200">
        <f>SUMIF(A8:A11,Z7,F8:F11)</f>
        <v>0</v>
      </c>
      <c r="AC13" s="440"/>
      <c r="AD13" s="440"/>
      <c r="AE13" s="440"/>
      <c r="AF13" s="440"/>
      <c r="AG13" s="440"/>
      <c r="AH13" s="440"/>
      <c r="AJ13" s="440"/>
    </row>
    <row r="14" spans="1:36" ht="13.15" customHeight="1">
      <c r="A14" s="5" t="str">
        <f>IF(PSUYr4!A14&lt;&gt;"",PSUYr4!A14,"")</f>
        <v/>
      </c>
      <c r="B14" s="49" t="str">
        <f>IF(PSUYr1!B14="","",PSUYr1!B14)</f>
        <v>OTHER PERSONNEL - account codes must be entered in Sponsor tab</v>
      </c>
      <c r="C14" s="102"/>
      <c r="D14" s="102"/>
      <c r="E14" s="102"/>
      <c r="F14" s="102"/>
      <c r="G14" s="102"/>
      <c r="H14" s="102"/>
      <c r="I14" s="102"/>
      <c r="J14" s="102"/>
      <c r="K14" s="102"/>
      <c r="L14" s="102"/>
      <c r="M14" s="102"/>
      <c r="N14" s="103"/>
      <c r="O14" s="1031"/>
      <c r="P14" s="824"/>
      <c r="Q14" s="797"/>
      <c r="U14" s="200">
        <f>SUMIF(A93:A108,U7,F93:F108)</f>
        <v>0</v>
      </c>
      <c r="V14" s="200">
        <f>SUMIF(A93:A108,V7,F93:F108)</f>
        <v>0</v>
      </c>
      <c r="W14" s="200">
        <f>SUMIF(A93:A108,W7,F93:F108)</f>
        <v>0</v>
      </c>
      <c r="X14" s="200">
        <f>SUMIF(A93:A108,X7,F93:F108)</f>
        <v>0</v>
      </c>
      <c r="Y14" s="200">
        <f>SUMIF(A93:A108,Y7,F93:F108)</f>
        <v>0</v>
      </c>
      <c r="Z14" s="200">
        <f>SUMIF(A93:A108,Z7,F93:F108)</f>
        <v>0</v>
      </c>
      <c r="AC14" s="440"/>
      <c r="AD14" s="440"/>
      <c r="AE14" s="440"/>
      <c r="AF14" s="440"/>
      <c r="AG14" s="440"/>
      <c r="AH14" s="440"/>
      <c r="AJ14" s="440"/>
    </row>
    <row r="15" spans="1:36" ht="13.15" customHeight="1">
      <c r="A15" s="396" t="str">
        <f>IF(PSUYr4!A15&lt;&gt;"",PSUYr4!A15,"")</f>
        <v>615F10</v>
      </c>
      <c r="B15" s="396" t="str">
        <f>IF(PSUYr4!B15&lt;&gt;"",PSUYr4!B15,"")</f>
        <v/>
      </c>
      <c r="C15" s="170" t="str">
        <f>PSUYr1!C15</f>
        <v>( ) Professional/Technical (PAT)</v>
      </c>
      <c r="D15" s="354">
        <f>Sponsor!H15</f>
        <v>0</v>
      </c>
      <c r="E15" s="57"/>
      <c r="F15" s="57"/>
      <c r="G15" s="57"/>
      <c r="H15" s="57"/>
      <c r="I15" s="57"/>
      <c r="J15" s="58">
        <f t="shared" ref="J15:J26" si="3">SUM(E15:I15)</f>
        <v>0</v>
      </c>
      <c r="K15" s="53">
        <f t="shared" ref="K15:K26" si="4">D15+J15</f>
        <v>0</v>
      </c>
      <c r="L15" s="57"/>
      <c r="M15" s="57"/>
      <c r="N15" s="53">
        <f t="shared" ref="N15:N26" si="5">SUM(K15:M15)</f>
        <v>0</v>
      </c>
      <c r="O15" s="54">
        <f>PSUYr1!D15+PSUYr2!D15+PSUYr3!D15+PSUYr4!D15+PSUYr5!D15</f>
        <v>0</v>
      </c>
      <c r="P15" s="55">
        <f>PSUYr1!J15+PSUYr2!J15+PSUYr3!J15+PSUYr4!J15+PSUYr5!J15</f>
        <v>0</v>
      </c>
      <c r="Q15" s="56">
        <f>PSUYr1!K15+PSUYr2!K15+PSUYr3!K15+PSUYr4!K15+PSUYr5!K15</f>
        <v>0</v>
      </c>
      <c r="U15" s="200">
        <f t="shared" ref="U15:Z15" si="6">SUM(U13:U14)</f>
        <v>0</v>
      </c>
      <c r="V15" s="200">
        <f t="shared" si="6"/>
        <v>0</v>
      </c>
      <c r="W15" s="200">
        <f t="shared" si="6"/>
        <v>0</v>
      </c>
      <c r="X15" s="200">
        <f t="shared" si="6"/>
        <v>0</v>
      </c>
      <c r="Y15" s="200">
        <f t="shared" si="6"/>
        <v>0</v>
      </c>
      <c r="Z15" s="200">
        <f t="shared" si="6"/>
        <v>0</v>
      </c>
      <c r="AA15" s="200">
        <f>SUM(V15:Z15)</f>
        <v>0</v>
      </c>
      <c r="AC15" s="440">
        <f>IF(AND(E93&gt;0,Sponsor!$A93=0),1,0)</f>
        <v>0</v>
      </c>
      <c r="AD15" s="440">
        <f>IF(AND(F93&gt;0,Sponsor!$A93=0),1,0)</f>
        <v>0</v>
      </c>
      <c r="AE15" s="440">
        <f>IF(AND(G93&gt;0,Sponsor!$A93=0),1,0)</f>
        <v>0</v>
      </c>
      <c r="AF15" s="440">
        <f>IF(AND(H93&gt;0,Sponsor!$A93=0),1,0)</f>
        <v>0</v>
      </c>
      <c r="AG15" s="440">
        <f>IF(AND(I93&gt;0,Sponsor!$A93=0),1,0)</f>
        <v>0</v>
      </c>
      <c r="AH15" s="440">
        <f t="shared" ref="AH15:AH30" si="7">SUM(AC15:AG15)</f>
        <v>0</v>
      </c>
      <c r="AJ15" s="440">
        <f>Sponsor!AD15</f>
        <v>0</v>
      </c>
    </row>
    <row r="16" spans="1:36" ht="13.15" customHeight="1">
      <c r="A16" s="396" t="str">
        <f>IF(PSUYr4!A16&lt;&gt;"",PSUYr4!A16,"")</f>
        <v>617F10</v>
      </c>
      <c r="B16" s="396" t="str">
        <f>IF(PSUYr4!B16&lt;&gt;"",PSUYr4!B16,"")</f>
        <v/>
      </c>
      <c r="C16" s="7" t="str">
        <f>PSUYr1!C16</f>
        <v>( ) Operating Staff (OS)</v>
      </c>
      <c r="D16" s="355">
        <f>Sponsor!H16</f>
        <v>0</v>
      </c>
      <c r="E16" s="57"/>
      <c r="F16" s="57"/>
      <c r="G16" s="57"/>
      <c r="H16" s="57"/>
      <c r="I16" s="57"/>
      <c r="J16" s="58">
        <f t="shared" si="3"/>
        <v>0</v>
      </c>
      <c r="K16" s="59">
        <f t="shared" si="4"/>
        <v>0</v>
      </c>
      <c r="L16" s="57"/>
      <c r="M16" s="57"/>
      <c r="N16" s="59">
        <f t="shared" si="5"/>
        <v>0</v>
      </c>
      <c r="O16" s="54">
        <f>PSUYr1!D16+PSUYr2!D16+PSUYr3!D16+PSUYr4!D16+PSUYr5!D16</f>
        <v>0</v>
      </c>
      <c r="P16" s="55">
        <f>PSUYr1!J16+PSUYr2!J16+PSUYr3!J16+PSUYr4!J16+PSUYr5!J16</f>
        <v>0</v>
      </c>
      <c r="Q16" s="60">
        <f>PSUYr1!K16+PSUYr2!K16+PSUYr3!K16+PSUYr4!K16+PSUYr5!K16</f>
        <v>0</v>
      </c>
      <c r="U16" s="200"/>
      <c r="V16" s="200"/>
      <c r="W16" s="200"/>
      <c r="X16" s="200"/>
      <c r="Y16" s="200"/>
      <c r="Z16" s="200"/>
      <c r="AC16" s="440">
        <f>IF(AND(E94&gt;0,Sponsor!$A94=0),1,0)</f>
        <v>0</v>
      </c>
      <c r="AD16" s="440">
        <f>IF(AND(F94&gt;0,Sponsor!$A94=0),1,0)</f>
        <v>0</v>
      </c>
      <c r="AE16" s="440">
        <f>IF(AND(G94&gt;0,Sponsor!$A94=0),1,0)</f>
        <v>0</v>
      </c>
      <c r="AF16" s="440">
        <f>IF(AND(H94&gt;0,Sponsor!$A94=0),1,0)</f>
        <v>0</v>
      </c>
      <c r="AG16" s="440">
        <f>IF(AND(I94&gt;0,Sponsor!$A94=0),1,0)</f>
        <v>0</v>
      </c>
      <c r="AH16" s="440">
        <f t="shared" si="7"/>
        <v>0</v>
      </c>
      <c r="AJ16" s="440">
        <f>Sponsor!AD16</f>
        <v>0</v>
      </c>
    </row>
    <row r="17" spans="1:36" ht="13.15" customHeight="1">
      <c r="A17" s="396" t="str">
        <f>IF(PSUYr4!A17&lt;&gt;"",PSUYr4!A17,"")</f>
        <v>613N60</v>
      </c>
      <c r="B17" s="396" t="str">
        <f>IF(PSUYr4!B17&lt;&gt;"",PSUYr4!B17,"")</f>
        <v/>
      </c>
      <c r="C17" s="7" t="str">
        <f>PSUYr1!C17</f>
        <v>( ) Graduate Students</v>
      </c>
      <c r="D17" s="355">
        <f>Sponsor!H17</f>
        <v>0</v>
      </c>
      <c r="E17" s="57"/>
      <c r="F17" s="57"/>
      <c r="G17" s="57"/>
      <c r="H17" s="57"/>
      <c r="I17" s="57"/>
      <c r="J17" s="58">
        <f t="shared" si="3"/>
        <v>0</v>
      </c>
      <c r="K17" s="59">
        <f t="shared" si="4"/>
        <v>0</v>
      </c>
      <c r="L17" s="57"/>
      <c r="M17" s="57"/>
      <c r="N17" s="59">
        <f t="shared" si="5"/>
        <v>0</v>
      </c>
      <c r="O17" s="54">
        <f>PSUYr1!D17+PSUYr2!D17+PSUYr3!D17+PSUYr4!D17+PSUYr5!D17</f>
        <v>0</v>
      </c>
      <c r="P17" s="55">
        <f>PSUYr1!J17+PSUYr2!J17+PSUYr3!J17+PSUYr4!J17+PSUYr5!J17</f>
        <v>0</v>
      </c>
      <c r="Q17" s="60">
        <f>PSUYr1!K17+PSUYr2!K17+PSUYr3!K17+PSUYr4!K17+PSUYr5!K17</f>
        <v>0</v>
      </c>
      <c r="U17" s="200">
        <f>SUMIF(A8:A11,U7,G8:G11)</f>
        <v>0</v>
      </c>
      <c r="V17" s="200">
        <f>SUMIF(A8:A11,V7,G8:G11)</f>
        <v>0</v>
      </c>
      <c r="W17" s="200">
        <f>SUMIF(A8:A11,W7,G8:G11)</f>
        <v>0</v>
      </c>
      <c r="X17" s="200">
        <f>SUMIF(A8:A11,X7,G8:G11)</f>
        <v>0</v>
      </c>
      <c r="Y17" s="200">
        <f>SUMIF(A8:A11,Y7,G8:G11)</f>
        <v>0</v>
      </c>
      <c r="Z17" s="200">
        <f>SUMIF(A8:A11,Z7,G8:G11)</f>
        <v>0</v>
      </c>
      <c r="AC17" s="440">
        <f>IF(AND(E95&gt;0,Sponsor!$A95=0),1,0)</f>
        <v>0</v>
      </c>
      <c r="AD17" s="440">
        <f>IF(AND(F95&gt;0,Sponsor!$A95=0),1,0)</f>
        <v>0</v>
      </c>
      <c r="AE17" s="440">
        <f>IF(AND(G95&gt;0,Sponsor!$A95=0),1,0)</f>
        <v>0</v>
      </c>
      <c r="AF17" s="440">
        <f>IF(AND(H95&gt;0,Sponsor!$A95=0),1,0)</f>
        <v>0</v>
      </c>
      <c r="AG17" s="440">
        <f>IF(AND(I95&gt;0,Sponsor!$A95=0),1,0)</f>
        <v>0</v>
      </c>
      <c r="AH17" s="440">
        <f t="shared" si="7"/>
        <v>0</v>
      </c>
      <c r="AJ17" s="440">
        <f>Sponsor!AD17</f>
        <v>0</v>
      </c>
    </row>
    <row r="18" spans="1:36" ht="13.15" customHeight="1">
      <c r="A18" s="396" t="str">
        <f>IF(PSUYr4!A18&lt;&gt;"",PSUYr4!A18,"")</f>
        <v>61SNSH</v>
      </c>
      <c r="B18" s="396" t="str">
        <f>IF(PSUYr4!B18&lt;&gt;"",PSUYr4!B18,"")</f>
        <v/>
      </c>
      <c r="C18" s="7" t="str">
        <f>PSUYr1!C18</f>
        <v>( ) Undergraduate Students</v>
      </c>
      <c r="D18" s="355">
        <f>Sponsor!H18</f>
        <v>0</v>
      </c>
      <c r="E18" s="57"/>
      <c r="F18" s="57"/>
      <c r="G18" s="57"/>
      <c r="H18" s="57"/>
      <c r="I18" s="57"/>
      <c r="J18" s="58">
        <f t="shared" si="3"/>
        <v>0</v>
      </c>
      <c r="K18" s="59">
        <f t="shared" si="4"/>
        <v>0</v>
      </c>
      <c r="L18" s="57"/>
      <c r="M18" s="57"/>
      <c r="N18" s="59">
        <f t="shared" si="5"/>
        <v>0</v>
      </c>
      <c r="O18" s="54">
        <f>PSUYr1!D18+PSUYr2!D18+PSUYr3!D18+PSUYr4!D18+PSUYr5!D18</f>
        <v>0</v>
      </c>
      <c r="P18" s="55">
        <f>PSUYr1!J18+PSUYr2!J18+PSUYr3!J18+PSUYr4!J18+PSUYr5!J18</f>
        <v>0</v>
      </c>
      <c r="Q18" s="60">
        <f>PSUYr1!K18+PSUYr2!K18+PSUYr3!K18+PSUYr4!K18+PSUYr5!K18</f>
        <v>0</v>
      </c>
      <c r="U18" s="200">
        <f>SUMIF(A93:A108,U7,G93:G108)</f>
        <v>0</v>
      </c>
      <c r="V18" s="200">
        <f>SUMIF(A93:A108,V7,G93:G108)</f>
        <v>0</v>
      </c>
      <c r="W18" s="200">
        <f>SUMIF(A93:A108,W7,G93:G108)</f>
        <v>0</v>
      </c>
      <c r="X18" s="200">
        <f>SUMIF(A93:A108,X7,G93:G108)</f>
        <v>0</v>
      </c>
      <c r="Y18" s="200">
        <f>SUMIF(A93:A108,Y7,G93:G108)</f>
        <v>0</v>
      </c>
      <c r="Z18" s="200">
        <f>SUMIF(A93:A108,Z7,G93:G108)</f>
        <v>0</v>
      </c>
      <c r="AC18" s="440">
        <f>IF(AND(E96&gt;0,Sponsor!$A96=0),1,0)</f>
        <v>0</v>
      </c>
      <c r="AD18" s="440">
        <f>IF(AND(F96&gt;0,Sponsor!$A96=0),1,0)</f>
        <v>0</v>
      </c>
      <c r="AE18" s="440">
        <f>IF(AND(G96&gt;0,Sponsor!$A96=0),1,0)</f>
        <v>0</v>
      </c>
      <c r="AF18" s="440">
        <f>IF(AND(H96&gt;0,Sponsor!$A96=0),1,0)</f>
        <v>0</v>
      </c>
      <c r="AG18" s="440">
        <f>IF(AND(I96&gt;0,Sponsor!$A96=0),1,0)</f>
        <v>0</v>
      </c>
      <c r="AH18" s="440">
        <f t="shared" si="7"/>
        <v>0</v>
      </c>
      <c r="AJ18" s="440">
        <f>Sponsor!AD18</f>
        <v>0</v>
      </c>
    </row>
    <row r="19" spans="1:36" ht="13.15" customHeight="1">
      <c r="A19" s="520" t="str">
        <f>IF(PSUYr4!A19&lt;&gt;"",PSUYr4!A19,"")</f>
        <v/>
      </c>
      <c r="B19" s="520" t="str">
        <f>IF(PSUYr4!B19&lt;&gt;"",PSUYr4!B19,"")</f>
        <v/>
      </c>
      <c r="C19" s="521"/>
      <c r="D19" s="522">
        <f>Sponsor!H19</f>
        <v>0</v>
      </c>
      <c r="E19" s="519"/>
      <c r="F19" s="519"/>
      <c r="G19" s="519"/>
      <c r="H19" s="519"/>
      <c r="I19" s="519"/>
      <c r="J19" s="58">
        <f t="shared" si="3"/>
        <v>0</v>
      </c>
      <c r="K19" s="59">
        <f t="shared" si="4"/>
        <v>0</v>
      </c>
      <c r="L19" s="57"/>
      <c r="M19" s="57"/>
      <c r="N19" s="59">
        <f t="shared" si="5"/>
        <v>0</v>
      </c>
      <c r="O19" s="54">
        <f>PSUYr1!D19+PSUYr2!D19+PSUYr3!D19+PSUYr4!D19+PSUYr5!D19</f>
        <v>0</v>
      </c>
      <c r="P19" s="55">
        <f>PSUYr1!J19+PSUYr2!J19+PSUYr3!J19+PSUYr4!J19+PSUYr5!J19</f>
        <v>0</v>
      </c>
      <c r="Q19" s="60">
        <f>PSUYr1!K19+PSUYr2!K19+PSUYr3!K19+PSUYr4!K19+PSUYr5!K19</f>
        <v>0</v>
      </c>
      <c r="U19" s="200">
        <f t="shared" ref="U19:Z19" si="8">SUM(U17:U18)</f>
        <v>0</v>
      </c>
      <c r="V19" s="200">
        <f t="shared" si="8"/>
        <v>0</v>
      </c>
      <c r="W19" s="200">
        <f t="shared" si="8"/>
        <v>0</v>
      </c>
      <c r="X19" s="200">
        <f t="shared" si="8"/>
        <v>0</v>
      </c>
      <c r="Y19" s="200">
        <f t="shared" si="8"/>
        <v>0</v>
      </c>
      <c r="Z19" s="200">
        <f t="shared" si="8"/>
        <v>0</v>
      </c>
      <c r="AA19" s="200">
        <f>SUM(V19:Z19)</f>
        <v>0</v>
      </c>
      <c r="AC19" s="440">
        <f>IF(AND(E97&gt;0,Sponsor!$A97=0),1,0)</f>
        <v>0</v>
      </c>
      <c r="AD19" s="440">
        <f>IF(AND(F97&gt;0,Sponsor!$A97=0),1,0)</f>
        <v>0</v>
      </c>
      <c r="AE19" s="440">
        <f>IF(AND(G97&gt;0,Sponsor!$A97=0),1,0)</f>
        <v>0</v>
      </c>
      <c r="AF19" s="440">
        <f>IF(AND(H97&gt;0,Sponsor!$A97=0),1,0)</f>
        <v>0</v>
      </c>
      <c r="AG19" s="440">
        <f>IF(AND(I97&gt;0,Sponsor!$A97=0),1,0)</f>
        <v>0</v>
      </c>
      <c r="AH19" s="440">
        <f t="shared" si="7"/>
        <v>0</v>
      </c>
      <c r="AJ19" s="440">
        <f>Sponsor!AD19</f>
        <v>0</v>
      </c>
    </row>
    <row r="20" spans="1:36" ht="13.15" customHeight="1">
      <c r="A20" s="396" t="str">
        <f>IF(PSUYr4!A20&lt;&gt;"",PSUYr4!A20,"")</f>
        <v>61CPHX</v>
      </c>
      <c r="B20" s="396" t="str">
        <f>IF(PSUYr4!B20&lt;&gt;"",PSUYr4!B20,"")</f>
        <v/>
      </c>
      <c r="C20" s="7" t="str">
        <f>PSUYr1!C20</f>
        <v>( ) Teaching/Lecturers</v>
      </c>
      <c r="D20" s="355">
        <f>Sponsor!H20</f>
        <v>0</v>
      </c>
      <c r="E20" s="57"/>
      <c r="F20" s="57"/>
      <c r="G20" s="57"/>
      <c r="H20" s="57"/>
      <c r="I20" s="57"/>
      <c r="J20" s="58">
        <f t="shared" si="3"/>
        <v>0</v>
      </c>
      <c r="K20" s="59">
        <f t="shared" si="4"/>
        <v>0</v>
      </c>
      <c r="L20" s="57"/>
      <c r="M20" s="57"/>
      <c r="N20" s="59">
        <f t="shared" si="5"/>
        <v>0</v>
      </c>
      <c r="O20" s="54">
        <f>PSUYr1!D20+PSUYr2!D20+PSUYr3!D20+PSUYr4!D20+PSUYr5!D20</f>
        <v>0</v>
      </c>
      <c r="P20" s="55">
        <f>PSUYr1!J20+PSUYr2!J20+PSUYr3!J20+PSUYr4!J20+PSUYr5!J20</f>
        <v>0</v>
      </c>
      <c r="Q20" s="60">
        <f>PSUYr1!K20+PSUYr2!K20+PSUYr3!K20+PSUYr4!K20+PSUYr5!K20</f>
        <v>0</v>
      </c>
      <c r="U20" s="200"/>
      <c r="V20" s="200"/>
      <c r="W20" s="200"/>
      <c r="X20" s="200"/>
      <c r="Y20" s="200"/>
      <c r="Z20" s="200"/>
      <c r="AC20" s="440">
        <f>IF(AND(E98&gt;0,Sponsor!$A98=0),1,0)</f>
        <v>0</v>
      </c>
      <c r="AD20" s="440">
        <f>IF(AND(F98&gt;0,Sponsor!$A98=0),1,0)</f>
        <v>0</v>
      </c>
      <c r="AE20" s="440">
        <f>IF(AND(G98&gt;0,Sponsor!$A98=0),1,0)</f>
        <v>0</v>
      </c>
      <c r="AF20" s="440">
        <f>IF(AND(H98&gt;0,Sponsor!$A98=0),1,0)</f>
        <v>0</v>
      </c>
      <c r="AG20" s="440">
        <f>IF(AND(I98&gt;0,Sponsor!$A98=0),1,0)</f>
        <v>0</v>
      </c>
      <c r="AH20" s="440">
        <f t="shared" si="7"/>
        <v>0</v>
      </c>
      <c r="AJ20" s="440">
        <f>Sponsor!AD20</f>
        <v>0</v>
      </c>
    </row>
    <row r="21" spans="1:36" ht="13.15" customHeight="1">
      <c r="A21" s="396" t="str">
        <f>IF(PSUYr4!A21&lt;&gt;"",PSUYr4!A21,"")</f>
        <v>61CPHX</v>
      </c>
      <c r="B21" s="396" t="str">
        <f>IF(PSUYr4!B21&lt;&gt;"",PSUYr4!B21,"")</f>
        <v/>
      </c>
      <c r="C21" s="7" t="str">
        <f>PSUYr1!C21</f>
        <v>( ) Hourly - Other Temp</v>
      </c>
      <c r="D21" s="355">
        <f>Sponsor!H21</f>
        <v>0</v>
      </c>
      <c r="E21" s="57"/>
      <c r="F21" s="57"/>
      <c r="G21" s="57"/>
      <c r="H21" s="57"/>
      <c r="I21" s="57"/>
      <c r="J21" s="58">
        <f t="shared" si="3"/>
        <v>0</v>
      </c>
      <c r="K21" s="59">
        <f t="shared" si="4"/>
        <v>0</v>
      </c>
      <c r="L21" s="57"/>
      <c r="M21" s="57"/>
      <c r="N21" s="59">
        <f t="shared" si="5"/>
        <v>0</v>
      </c>
      <c r="O21" s="54">
        <f>PSUYr1!D21+PSUYr2!D21+PSUYr3!D21+PSUYr4!D21+PSUYr5!D21</f>
        <v>0</v>
      </c>
      <c r="P21" s="55">
        <f>PSUYr1!J21+PSUYr2!J21+PSUYr3!J21+PSUYr4!J21+PSUYr5!J21</f>
        <v>0</v>
      </c>
      <c r="Q21" s="60">
        <f>PSUYr1!K21+PSUYr2!K21+PSUYr3!K21+PSUYr4!K21+PSUYr5!K21</f>
        <v>0</v>
      </c>
      <c r="U21" s="200">
        <f>SUMIF(A8:A11,U7,H8:H11)</f>
        <v>0</v>
      </c>
      <c r="V21" s="200">
        <f>SUMIF(A8:A11,V7,H8:H11)</f>
        <v>0</v>
      </c>
      <c r="W21" s="200">
        <f>SUMIF(A8:A11,W7,H8:H11)</f>
        <v>0</v>
      </c>
      <c r="X21" s="200">
        <f>SUMIF(A8:A11,X7,H8:H11)</f>
        <v>0</v>
      </c>
      <c r="Y21" s="200">
        <f>SUMIF(A8:A11,Y7,H8:H11)</f>
        <v>0</v>
      </c>
      <c r="Z21" s="200">
        <f>SUMIF(A8:A11,Z7,H8:H11)</f>
        <v>0</v>
      </c>
      <c r="AC21" s="440">
        <f>IF(AND(E99&gt;0,Sponsor!$A99=0),1,0)</f>
        <v>0</v>
      </c>
      <c r="AD21" s="440">
        <f>IF(AND(F99&gt;0,Sponsor!$A99=0),1,0)</f>
        <v>0</v>
      </c>
      <c r="AE21" s="440">
        <f>IF(AND(G99&gt;0,Sponsor!$A99=0),1,0)</f>
        <v>0</v>
      </c>
      <c r="AF21" s="440">
        <f>IF(AND(H99&gt;0,Sponsor!$A99=0),1,0)</f>
        <v>0</v>
      </c>
      <c r="AG21" s="440">
        <f>IF(AND(I99&gt;0,Sponsor!$A99=0),1,0)</f>
        <v>0</v>
      </c>
      <c r="AH21" s="440">
        <f t="shared" si="7"/>
        <v>0</v>
      </c>
      <c r="AJ21" s="440">
        <f>Sponsor!AD21</f>
        <v>0</v>
      </c>
    </row>
    <row r="22" spans="1:36" ht="13.15" customHeight="1">
      <c r="A22" s="520" t="str">
        <f>IF(PSUYr4!A22&lt;&gt;"",PSUYr4!A22,"")</f>
        <v/>
      </c>
      <c r="B22" s="520" t="str">
        <f>IF(PSUYr4!B22&lt;&gt;"",PSUYr4!B22,"")</f>
        <v/>
      </c>
      <c r="C22" s="521"/>
      <c r="D22" s="522">
        <f>Sponsor!H22</f>
        <v>0</v>
      </c>
      <c r="E22" s="519"/>
      <c r="F22" s="519"/>
      <c r="G22" s="519"/>
      <c r="H22" s="519"/>
      <c r="I22" s="519"/>
      <c r="J22" s="58">
        <f t="shared" si="3"/>
        <v>0</v>
      </c>
      <c r="K22" s="59">
        <f t="shared" si="4"/>
        <v>0</v>
      </c>
      <c r="L22" s="57"/>
      <c r="M22" s="57"/>
      <c r="N22" s="59">
        <f t="shared" si="5"/>
        <v>0</v>
      </c>
      <c r="O22" s="54">
        <f>PSUYr1!D22+PSUYr2!D22+PSUYr3!D22+PSUYr4!D22+PSUYr5!D22</f>
        <v>0</v>
      </c>
      <c r="P22" s="55">
        <f>PSUYr1!J22+PSUYr2!J22+PSUYr3!J22+PSUYr4!J22+PSUYr5!J22</f>
        <v>0</v>
      </c>
      <c r="Q22" s="60">
        <f>PSUYr1!K22+PSUYr2!K22+PSUYr3!K22+PSUYr4!K22+PSUYr5!K22</f>
        <v>0</v>
      </c>
      <c r="U22" s="200">
        <f>SUMIF(A93:A108,U7,H93:H108)</f>
        <v>0</v>
      </c>
      <c r="V22" s="200">
        <f>SUMIF(A93:A108,V7,H93:H108)</f>
        <v>0</v>
      </c>
      <c r="W22" s="200">
        <f>SUMIF(A93:A108,W7,H93:H108)</f>
        <v>0</v>
      </c>
      <c r="X22" s="200">
        <f>SUMIF(A93:A108,X7,H93:H108)</f>
        <v>0</v>
      </c>
      <c r="Y22" s="200">
        <f>SUMIF(A93:A108,Y7,H93:H108)</f>
        <v>0</v>
      </c>
      <c r="Z22" s="200">
        <f>SUMIF(A93:A108,Z7,H93:H108)</f>
        <v>0</v>
      </c>
      <c r="AC22" s="440">
        <f>IF(AND(E100&gt;0,Sponsor!$A100=0),1,0)</f>
        <v>0</v>
      </c>
      <c r="AD22" s="440">
        <f>IF(AND(F100&gt;0,Sponsor!$A100=0),1,0)</f>
        <v>0</v>
      </c>
      <c r="AE22" s="440">
        <f>IF(AND(G100&gt;0,Sponsor!$A100=0),1,0)</f>
        <v>0</v>
      </c>
      <c r="AF22" s="440">
        <f>IF(AND(H100&gt;0,Sponsor!$A100=0),1,0)</f>
        <v>0</v>
      </c>
      <c r="AG22" s="440">
        <f>IF(AND(I100&gt;0,Sponsor!$A100=0),1,0)</f>
        <v>0</v>
      </c>
      <c r="AH22" s="440">
        <f t="shared" si="7"/>
        <v>0</v>
      </c>
      <c r="AJ22" s="440">
        <f>Sponsor!AD22</f>
        <v>0</v>
      </c>
    </row>
    <row r="23" spans="1:36" ht="13.15" customHeight="1">
      <c r="A23" s="5" t="str">
        <f>IF(PSUYr4!A23&lt;&gt;"",PSUYr4!A23,"")</f>
        <v/>
      </c>
      <c r="B23" s="789" t="s">
        <v>26</v>
      </c>
      <c r="C23" s="786"/>
      <c r="D23" s="61">
        <f>Sponsor!H23</f>
        <v>0</v>
      </c>
      <c r="E23" s="63">
        <f>SUM(E15:E22)+E13</f>
        <v>0</v>
      </c>
      <c r="F23" s="63">
        <f>SUM(F15:F22)+F13</f>
        <v>0</v>
      </c>
      <c r="G23" s="63">
        <f>SUM(G15:G22)+G13</f>
        <v>0</v>
      </c>
      <c r="H23" s="63">
        <f>SUM(H15:H22)+H13</f>
        <v>0</v>
      </c>
      <c r="I23" s="63">
        <f>SUM(I15:I22)+I13</f>
        <v>0</v>
      </c>
      <c r="J23" s="58">
        <f t="shared" si="3"/>
        <v>0</v>
      </c>
      <c r="K23" s="59">
        <f t="shared" si="4"/>
        <v>0</v>
      </c>
      <c r="L23" s="63">
        <f>SUM(L15:L22)+L13</f>
        <v>0</v>
      </c>
      <c r="M23" s="63">
        <f>SUM(M15:M22)+M13</f>
        <v>0</v>
      </c>
      <c r="N23" s="61">
        <f t="shared" si="5"/>
        <v>0</v>
      </c>
      <c r="O23" s="54">
        <f>PSUYr1!D23+PSUYr2!D23+PSUYr3!D23+PSUYr4!D23+PSUYr5!D23</f>
        <v>0</v>
      </c>
      <c r="P23" s="55">
        <f>PSUYr1!J23+PSUYr2!J23+PSUYr3!J23+PSUYr4!J23+PSUYr5!J23</f>
        <v>0</v>
      </c>
      <c r="Q23" s="60">
        <f>PSUYr1!K23+PSUYr2!K23+PSUYr3!K23+PSUYr4!K23+PSUYr5!K23</f>
        <v>0</v>
      </c>
      <c r="U23" s="200">
        <f t="shared" ref="U23:Z23" si="9">SUM(U21:U22)</f>
        <v>0</v>
      </c>
      <c r="V23" s="200">
        <f t="shared" si="9"/>
        <v>0</v>
      </c>
      <c r="W23" s="200">
        <f t="shared" si="9"/>
        <v>0</v>
      </c>
      <c r="X23" s="200">
        <f t="shared" si="9"/>
        <v>0</v>
      </c>
      <c r="Y23" s="200">
        <f t="shared" si="9"/>
        <v>0</v>
      </c>
      <c r="Z23" s="200">
        <f t="shared" si="9"/>
        <v>0</v>
      </c>
      <c r="AA23" s="200">
        <f>SUM(V23:Z23)</f>
        <v>0</v>
      </c>
      <c r="AC23" s="440">
        <f>IF(AND(E101&gt;0,Sponsor!$A101=0),1,0)</f>
        <v>0</v>
      </c>
      <c r="AD23" s="440">
        <f>IF(AND(F101&gt;0,Sponsor!$A101=0),1,0)</f>
        <v>0</v>
      </c>
      <c r="AE23" s="440">
        <f>IF(AND(G101&gt;0,Sponsor!$A101=0),1,0)</f>
        <v>0</v>
      </c>
      <c r="AF23" s="440">
        <f>IF(AND(H101&gt;0,Sponsor!$A101=0),1,0)</f>
        <v>0</v>
      </c>
      <c r="AG23" s="440">
        <f>IF(AND(I101&gt;0,Sponsor!$A101=0),1,0)</f>
        <v>0</v>
      </c>
      <c r="AH23" s="440">
        <f t="shared" si="7"/>
        <v>0</v>
      </c>
      <c r="AJ23" s="440">
        <f>Sponsor!AD23</f>
        <v>0</v>
      </c>
    </row>
    <row r="24" spans="1:36" ht="13.15" customHeight="1">
      <c r="A24" s="396" t="str">
        <f>IF(PSUYr4!A24&lt;&gt;"",PSUYr4!A24,"")</f>
        <v>65YF10</v>
      </c>
      <c r="B24" s="396" t="str">
        <f>IF(PSUYr4!B24&lt;&gt;"",PSUYr4!B24,"")</f>
        <v/>
      </c>
      <c r="C24" s="7" t="str">
        <f>Sponsor!C24</f>
        <v>Fringe Benefits - Full</v>
      </c>
      <c r="D24" s="61">
        <f>Sponsor!H24</f>
        <v>0</v>
      </c>
      <c r="E24" s="63">
        <f t="shared" ref="E24:I25" si="10">E80</f>
        <v>0</v>
      </c>
      <c r="F24" s="63">
        <f t="shared" si="10"/>
        <v>0</v>
      </c>
      <c r="G24" s="63">
        <f t="shared" si="10"/>
        <v>0</v>
      </c>
      <c r="H24" s="63">
        <f t="shared" si="10"/>
        <v>0</v>
      </c>
      <c r="I24" s="63">
        <f t="shared" si="10"/>
        <v>0</v>
      </c>
      <c r="J24" s="58">
        <f t="shared" si="3"/>
        <v>0</v>
      </c>
      <c r="K24" s="59">
        <f t="shared" si="4"/>
        <v>0</v>
      </c>
      <c r="L24" s="63">
        <f>L80</f>
        <v>0</v>
      </c>
      <c r="M24" s="63">
        <f>M80</f>
        <v>0</v>
      </c>
      <c r="N24" s="61">
        <f t="shared" si="5"/>
        <v>0</v>
      </c>
      <c r="O24" s="54">
        <f>PSUYr1!D24+PSUYr2!D24+PSUYr3!D24+PSUYr4!D24+PSUYr5!D24</f>
        <v>0</v>
      </c>
      <c r="P24" s="55">
        <f>PSUYr1!J24+PSUYr2!J24+PSUYr3!J24+PSUYr4!J24+PSUYr5!J24</f>
        <v>0</v>
      </c>
      <c r="Q24" s="60">
        <f>PSUYr1!K24+PSUYr2!K24+PSUYr3!K24+PSUYr4!K24+PSUYr5!K24</f>
        <v>0</v>
      </c>
      <c r="U24" s="200"/>
      <c r="V24" s="200"/>
      <c r="W24" s="200"/>
      <c r="X24" s="200"/>
      <c r="Y24" s="200"/>
      <c r="Z24" s="200"/>
      <c r="AC24" s="440">
        <f>IF(AND(E102&gt;0,Sponsor!$A102=0),1,0)</f>
        <v>0</v>
      </c>
      <c r="AD24" s="440">
        <f>IF(AND(F102&gt;0,Sponsor!$A102=0),1,0)</f>
        <v>0</v>
      </c>
      <c r="AE24" s="440">
        <f>IF(AND(G102&gt;0,Sponsor!$A102=0),1,0)</f>
        <v>0</v>
      </c>
      <c r="AF24" s="440">
        <f>IF(AND(H102&gt;0,Sponsor!$A102=0),1,0)</f>
        <v>0</v>
      </c>
      <c r="AG24" s="440">
        <f>IF(AND(I102&gt;0,Sponsor!$A102=0),1,0)</f>
        <v>0</v>
      </c>
      <c r="AH24" s="440">
        <f t="shared" si="7"/>
        <v>0</v>
      </c>
      <c r="AJ24" s="440">
        <f>Sponsor!AD24</f>
        <v>0</v>
      </c>
    </row>
    <row r="25" spans="1:36" ht="13.15" customHeight="1">
      <c r="A25" s="396" t="str">
        <f>IF(PSUYr4!A25&lt;&gt;"",PSUYr4!A25,"")</f>
        <v>65YP10</v>
      </c>
      <c r="B25" s="396" t="str">
        <f>IF(PSUYr4!B25&lt;&gt;"",PSUYr4!B25,"")</f>
        <v/>
      </c>
      <c r="C25" s="533" t="str">
        <f>Sponsor!C25</f>
        <v>Fringe Benefits - Partial/Summer</v>
      </c>
      <c r="D25" s="61">
        <f>Sponsor!H25</f>
        <v>0</v>
      </c>
      <c r="E25" s="63">
        <f t="shared" si="10"/>
        <v>0</v>
      </c>
      <c r="F25" s="63">
        <f t="shared" si="10"/>
        <v>0</v>
      </c>
      <c r="G25" s="63">
        <f t="shared" si="10"/>
        <v>0</v>
      </c>
      <c r="H25" s="63">
        <f t="shared" si="10"/>
        <v>0</v>
      </c>
      <c r="I25" s="63">
        <f t="shared" si="10"/>
        <v>0</v>
      </c>
      <c r="J25" s="58">
        <f t="shared" si="3"/>
        <v>0</v>
      </c>
      <c r="K25" s="59">
        <f t="shared" si="4"/>
        <v>0</v>
      </c>
      <c r="L25" s="63">
        <f>L81</f>
        <v>0</v>
      </c>
      <c r="M25" s="63">
        <f>M81</f>
        <v>0</v>
      </c>
      <c r="N25" s="61">
        <f t="shared" si="5"/>
        <v>0</v>
      </c>
      <c r="O25" s="54">
        <f>PSUYr1!D25+PSUYr2!D25+PSUYr3!D25+PSUYr4!D25+PSUYr5!D25</f>
        <v>0</v>
      </c>
      <c r="P25" s="55">
        <f>PSUYr1!J25+PSUYr2!J25+PSUYr3!J25+PSUYr4!J25+PSUYr5!J25</f>
        <v>0</v>
      </c>
      <c r="Q25" s="60">
        <f>PSUYr1!K25+PSUYr2!K25+PSUYr3!K25+PSUYr4!K25+PSUYr5!K25</f>
        <v>0</v>
      </c>
      <c r="U25" s="200">
        <f>SUMIF(A8:A11,U7,I8:I11)</f>
        <v>0</v>
      </c>
      <c r="V25" s="200">
        <f>SUMIF(A8:A11,V7,I8:I11)</f>
        <v>0</v>
      </c>
      <c r="W25" s="200">
        <f>SUMIF(A8:A11,W7,I8:I11)</f>
        <v>0</v>
      </c>
      <c r="X25" s="200">
        <f>SUMIF(A8:A11,X7,I8:I11)</f>
        <v>0</v>
      </c>
      <c r="Y25" s="200">
        <f>SUMIF(A8:A11,Y7,I8:I11)</f>
        <v>0</v>
      </c>
      <c r="Z25" s="200">
        <f>SUMIF(A8:A11,Z7,I8:I11)</f>
        <v>0</v>
      </c>
      <c r="AC25" s="440">
        <f>IF(AND(E103&gt;0,Sponsor!$A103=0),1,0)</f>
        <v>0</v>
      </c>
      <c r="AD25" s="440">
        <f>IF(AND(F103&gt;0,Sponsor!$A103=0),1,0)</f>
        <v>0</v>
      </c>
      <c r="AE25" s="440">
        <f>IF(AND(G103&gt;0,Sponsor!$A103=0),1,0)</f>
        <v>0</v>
      </c>
      <c r="AF25" s="440">
        <f>IF(AND(H103&gt;0,Sponsor!$A103=0),1,0)</f>
        <v>0</v>
      </c>
      <c r="AG25" s="440">
        <f>IF(AND(I103&gt;0,Sponsor!$A103=0),1,0)</f>
        <v>0</v>
      </c>
      <c r="AH25" s="440">
        <f t="shared" si="7"/>
        <v>0</v>
      </c>
      <c r="AJ25" s="440">
        <f>Sponsor!AD25</f>
        <v>0</v>
      </c>
    </row>
    <row r="26" spans="1:36" ht="13.15" customHeight="1">
      <c r="A26" s="5" t="str">
        <f>IF(PSUYr4!A26&lt;&gt;"",PSUYr4!A26,"")</f>
        <v/>
      </c>
      <c r="B26" s="790" t="s">
        <v>49</v>
      </c>
      <c r="C26" s="760"/>
      <c r="D26" s="64">
        <f>Sponsor!H26</f>
        <v>0</v>
      </c>
      <c r="E26" s="65">
        <f>SUM(E23:E25)</f>
        <v>0</v>
      </c>
      <c r="F26" s="65">
        <f>SUM(F23:F25)</f>
        <v>0</v>
      </c>
      <c r="G26" s="65">
        <f>SUM(G23:G25)</f>
        <v>0</v>
      </c>
      <c r="H26" s="65">
        <f>SUM(H23:H25)</f>
        <v>0</v>
      </c>
      <c r="I26" s="65">
        <f>SUM(I23:I25)</f>
        <v>0</v>
      </c>
      <c r="J26" s="58">
        <f t="shared" si="3"/>
        <v>0</v>
      </c>
      <c r="K26" s="59">
        <f t="shared" si="4"/>
        <v>0</v>
      </c>
      <c r="L26" s="65">
        <f>SUM(L23:L25)</f>
        <v>0</v>
      </c>
      <c r="M26" s="65">
        <f>SUM(M23:M25)</f>
        <v>0</v>
      </c>
      <c r="N26" s="64">
        <f t="shared" si="5"/>
        <v>0</v>
      </c>
      <c r="O26" s="54">
        <f>PSUYr1!D26+PSUYr2!D26+PSUYr3!D26+PSUYr4!D26+PSUYr5!D26</f>
        <v>0</v>
      </c>
      <c r="P26" s="55">
        <f>PSUYr1!J26+PSUYr2!J26+PSUYr3!J26+PSUYr4!J26+PSUYr5!J26</f>
        <v>0</v>
      </c>
      <c r="Q26" s="91">
        <f>PSUYr1!K26+PSUYr2!K26+PSUYr3!K26+PSUYr4!K26+PSUYr5!K26</f>
        <v>0</v>
      </c>
      <c r="U26" s="200">
        <f>SUMIF(A93:A108,U7,I93:I108)</f>
        <v>0</v>
      </c>
      <c r="V26" s="200">
        <f>SUMIF(A93:A108,V7,I93:I108)</f>
        <v>0</v>
      </c>
      <c r="W26" s="200">
        <f>SUMIF(A93:A108,W7,I93:I108)</f>
        <v>0</v>
      </c>
      <c r="X26" s="200">
        <f>SUMIF(A93:A108,X7,I93:I108)</f>
        <v>0</v>
      </c>
      <c r="Y26" s="200">
        <f>SUMIF(A93:A108,Y7,I93:I108)</f>
        <v>0</v>
      </c>
      <c r="Z26" s="200">
        <f>SUMIF(A93:A108,Z7,I93:I108)</f>
        <v>0</v>
      </c>
      <c r="AC26" s="440">
        <f>IF(AND(E104&gt;0,Sponsor!$A104=0),1,0)</f>
        <v>0</v>
      </c>
      <c r="AD26" s="440">
        <f>IF(AND(F104&gt;0,Sponsor!$A104=0),1,0)</f>
        <v>0</v>
      </c>
      <c r="AE26" s="440">
        <f>IF(AND(G104&gt;0,Sponsor!$A104=0),1,0)</f>
        <v>0</v>
      </c>
      <c r="AF26" s="440">
        <f>IF(AND(H104&gt;0,Sponsor!$A104=0),1,0)</f>
        <v>0</v>
      </c>
      <c r="AG26" s="440">
        <f>IF(AND(I104&gt;0,Sponsor!$A104=0),1,0)</f>
        <v>0</v>
      </c>
      <c r="AH26" s="440">
        <f t="shared" si="7"/>
        <v>0</v>
      </c>
      <c r="AJ26" s="440">
        <f>Sponsor!AD26</f>
        <v>0</v>
      </c>
    </row>
    <row r="27" spans="1:36" ht="13.15" customHeight="1">
      <c r="A27" s="5" t="str">
        <f>IF(PSUYr4!A27&lt;&gt;"",PSUYr4!A27,"")</f>
        <v/>
      </c>
      <c r="B27" s="104" t="str">
        <f>IF(PSUYr1!B27="","",PSUYr1!B27)</f>
        <v>CAPITAL EQUIPMENT OR CONSTRUCTION - descriptions and account codes must be entered in Sponsor tab</v>
      </c>
      <c r="C27" s="102"/>
      <c r="D27" s="102"/>
      <c r="E27" s="102"/>
      <c r="F27" s="102"/>
      <c r="G27" s="102"/>
      <c r="H27" s="102"/>
      <c r="I27" s="102"/>
      <c r="J27" s="102"/>
      <c r="K27" s="102"/>
      <c r="L27" s="102"/>
      <c r="M27" s="102"/>
      <c r="N27" s="103"/>
      <c r="O27" s="1031"/>
      <c r="P27" s="824"/>
      <c r="Q27" s="797"/>
      <c r="U27" s="200">
        <f t="shared" ref="U27:Z27" si="11">SUM(U25:U26)</f>
        <v>0</v>
      </c>
      <c r="V27" s="200">
        <f t="shared" si="11"/>
        <v>0</v>
      </c>
      <c r="W27" s="200">
        <f t="shared" si="11"/>
        <v>0</v>
      </c>
      <c r="X27" s="200">
        <f t="shared" si="11"/>
        <v>0</v>
      </c>
      <c r="Y27" s="200">
        <f t="shared" si="11"/>
        <v>0</v>
      </c>
      <c r="Z27" s="200">
        <f t="shared" si="11"/>
        <v>0</v>
      </c>
      <c r="AA27" s="200">
        <f>SUM(V27:Z27)</f>
        <v>0</v>
      </c>
      <c r="AC27" s="440">
        <f>IF(AND(E105&gt;0,Sponsor!$A105=0),1,0)</f>
        <v>0</v>
      </c>
      <c r="AD27" s="440">
        <f>IF(AND(F105&gt;0,Sponsor!$A105=0),1,0)</f>
        <v>0</v>
      </c>
      <c r="AE27" s="440">
        <f>IF(AND(G105&gt;0,Sponsor!$A105=0),1,0)</f>
        <v>0</v>
      </c>
      <c r="AF27" s="440">
        <f>IF(AND(H105&gt;0,Sponsor!$A105=0),1,0)</f>
        <v>0</v>
      </c>
      <c r="AG27" s="440">
        <f>IF(AND(I105&gt;0,Sponsor!$A105=0),1,0)</f>
        <v>0</v>
      </c>
      <c r="AH27" s="440">
        <f t="shared" si="7"/>
        <v>0</v>
      </c>
      <c r="AJ27" s="440">
        <f>Sponsor!AD27</f>
        <v>0</v>
      </c>
    </row>
    <row r="28" spans="1:36" ht="13.15" customHeight="1">
      <c r="A28" s="396">
        <f>IF(PSUYr4!A28&lt;&gt;"",PSUYr4!A28,"")</f>
        <v>740000</v>
      </c>
      <c r="B28" s="396" t="str">
        <f>IF(PSUYr4!B28&lt;&gt;"",PSUYr4!B28,"")</f>
        <v/>
      </c>
      <c r="C28" s="255"/>
      <c r="D28" s="356">
        <f>Sponsor!H28</f>
        <v>0</v>
      </c>
      <c r="E28" s="67"/>
      <c r="F28" s="67"/>
      <c r="G28" s="67"/>
      <c r="H28" s="67"/>
      <c r="I28" s="67"/>
      <c r="J28" s="68">
        <f>SUM(E28:I28)</f>
        <v>0</v>
      </c>
      <c r="K28" s="59">
        <f>D28+J28</f>
        <v>0</v>
      </c>
      <c r="L28" s="67"/>
      <c r="M28" s="67"/>
      <c r="N28" s="69">
        <f>SUM(K28:M28)</f>
        <v>0</v>
      </c>
      <c r="O28" s="54">
        <f>PSUYr1!D28+PSUYr2!D28+PSUYr3!D28+PSUYr4!D28+PSUYr5!D28</f>
        <v>0</v>
      </c>
      <c r="P28" s="55">
        <f>PSUYr1!J28+PSUYr2!J28+PSUYr3!J28+PSUYr4!J28+PSUYr5!J28</f>
        <v>0</v>
      </c>
      <c r="Q28" s="56">
        <f>PSUYr1!K28+PSUYr2!K28+PSUYr3!K28+PSUYr4!K28+PSUYr5!K28</f>
        <v>0</v>
      </c>
      <c r="AC28" s="440">
        <f>IF(AND(E106&gt;0,Sponsor!$A106=0),1,0)</f>
        <v>0</v>
      </c>
      <c r="AD28" s="440">
        <f>IF(AND(F106&gt;0,Sponsor!$A106=0),1,0)</f>
        <v>0</v>
      </c>
      <c r="AE28" s="440">
        <f>IF(AND(G106&gt;0,Sponsor!$A106=0),1,0)</f>
        <v>0</v>
      </c>
      <c r="AF28" s="440">
        <f>IF(AND(H106&gt;0,Sponsor!$A106=0),1,0)</f>
        <v>0</v>
      </c>
      <c r="AG28" s="440">
        <f>IF(AND(I106&gt;0,Sponsor!$A106=0),1,0)</f>
        <v>0</v>
      </c>
      <c r="AH28" s="440">
        <f t="shared" si="7"/>
        <v>0</v>
      </c>
      <c r="AJ28" s="440">
        <f>Sponsor!AD28</f>
        <v>0</v>
      </c>
    </row>
    <row r="29" spans="1:36" ht="13.15" customHeight="1">
      <c r="A29" s="396">
        <f>IF(PSUYr4!A29&lt;&gt;"",PSUYr4!A29,"")</f>
        <v>740000</v>
      </c>
      <c r="B29" s="396" t="str">
        <f>IF(PSUYr4!B29&lt;&gt;"",PSUYr4!B29,"")</f>
        <v/>
      </c>
      <c r="C29" s="255"/>
      <c r="D29" s="357">
        <f>Sponsor!H29</f>
        <v>0</v>
      </c>
      <c r="E29" s="67"/>
      <c r="F29" s="67"/>
      <c r="G29" s="67"/>
      <c r="H29" s="67"/>
      <c r="I29" s="67"/>
      <c r="J29" s="63">
        <f>SUM(E29:I29)</f>
        <v>0</v>
      </c>
      <c r="K29" s="59">
        <f>D29+J29</f>
        <v>0</v>
      </c>
      <c r="L29" s="70"/>
      <c r="M29" s="67"/>
      <c r="N29" s="61">
        <f>SUM(K29:M29)</f>
        <v>0</v>
      </c>
      <c r="O29" s="54">
        <f>PSUYr1!D29+PSUYr2!D29+PSUYr3!D29+PSUYr4!D29+PSUYr5!D29</f>
        <v>0</v>
      </c>
      <c r="P29" s="55">
        <f>PSUYr1!J29+PSUYr2!J29+PSUYr3!J29+PSUYr4!J29+PSUYr5!J29</f>
        <v>0</v>
      </c>
      <c r="Q29" s="60">
        <f>PSUYr1!K29+PSUYr2!K29+PSUYr3!K29+PSUYr4!K29+PSUYr5!K29</f>
        <v>0</v>
      </c>
      <c r="AC29" s="440">
        <f>IF(AND(E107&gt;0,Sponsor!$A107=0),1,0)</f>
        <v>0</v>
      </c>
      <c r="AD29" s="440">
        <f>IF(AND(F107&gt;0,Sponsor!$A107=0),1,0)</f>
        <v>0</v>
      </c>
      <c r="AE29" s="440">
        <f>IF(AND(G107&gt;0,Sponsor!$A107=0),1,0)</f>
        <v>0</v>
      </c>
      <c r="AF29" s="440">
        <f>IF(AND(H107&gt;0,Sponsor!$A107=0),1,0)</f>
        <v>0</v>
      </c>
      <c r="AG29" s="440">
        <f>IF(AND(I107&gt;0,Sponsor!$A107=0),1,0)</f>
        <v>0</v>
      </c>
      <c r="AH29" s="440">
        <f t="shared" si="7"/>
        <v>0</v>
      </c>
      <c r="AJ29" s="440">
        <f>Sponsor!AD29</f>
        <v>0</v>
      </c>
    </row>
    <row r="30" spans="1:36" ht="13.15" customHeight="1">
      <c r="A30" s="396" t="str">
        <f>IF(PSUYr4!A30&lt;&gt;"",PSUYr4!A30,"")</f>
        <v>Below</v>
      </c>
      <c r="B30" s="789" t="s">
        <v>200</v>
      </c>
      <c r="C30" s="786"/>
      <c r="D30" s="61">
        <f>Sponsor!H30</f>
        <v>0</v>
      </c>
      <c r="E30" s="62">
        <f>E116</f>
        <v>0</v>
      </c>
      <c r="F30" s="63">
        <f>F116</f>
        <v>0</v>
      </c>
      <c r="G30" s="63">
        <f>G116</f>
        <v>0</v>
      </c>
      <c r="H30" s="63">
        <f>H116</f>
        <v>0</v>
      </c>
      <c r="I30" s="63">
        <f>I116</f>
        <v>0</v>
      </c>
      <c r="J30" s="71">
        <f>SUM(E30:I30)</f>
        <v>0</v>
      </c>
      <c r="K30" s="59">
        <f>D30+J30</f>
        <v>0</v>
      </c>
      <c r="L30" s="63">
        <f>L116</f>
        <v>0</v>
      </c>
      <c r="M30" s="63">
        <f>M116</f>
        <v>0</v>
      </c>
      <c r="N30" s="61">
        <f>SUM(K30:M30)</f>
        <v>0</v>
      </c>
      <c r="O30" s="54">
        <f>PSUYr1!D30+PSUYr2!D30+PSUYr3!D30+PSUYr4!D30+PSUYr5!D30</f>
        <v>0</v>
      </c>
      <c r="P30" s="55">
        <f>PSUYr1!J30+PSUYr2!J30+PSUYr3!J30+PSUYr4!J30+PSUYr5!J30</f>
        <v>0</v>
      </c>
      <c r="Q30" s="60">
        <f>PSUYr1!K30+PSUYr2!K30+PSUYr3!K30+PSUYr4!K30+PSUYr5!K30</f>
        <v>0</v>
      </c>
      <c r="AC30" s="440">
        <f>IF(AND(E108&gt;0,Sponsor!$A108=0),1,0)</f>
        <v>0</v>
      </c>
      <c r="AD30" s="440">
        <f>IF(AND(F108&gt;0,Sponsor!$A108=0),1,0)</f>
        <v>0</v>
      </c>
      <c r="AE30" s="440">
        <f>IF(AND(G108&gt;0,Sponsor!$A108=0),1,0)</f>
        <v>0</v>
      </c>
      <c r="AF30" s="440">
        <f>IF(AND(H108&gt;0,Sponsor!$A108=0),1,0)</f>
        <v>0</v>
      </c>
      <c r="AG30" s="440">
        <f>IF(AND(I108&gt;0,Sponsor!$A108=0),1,0)</f>
        <v>0</v>
      </c>
      <c r="AH30" s="440">
        <f t="shared" si="7"/>
        <v>0</v>
      </c>
      <c r="AJ30" s="440">
        <f>Sponsor!AD30</f>
        <v>0</v>
      </c>
    </row>
    <row r="31" spans="1:36" ht="13.15" customHeight="1">
      <c r="A31" s="5" t="str">
        <f>IF(PSUYr4!A31&lt;&gt;"",PSUYr4!A31,"")</f>
        <v/>
      </c>
      <c r="B31" s="761" t="s">
        <v>201</v>
      </c>
      <c r="C31" s="762"/>
      <c r="D31" s="64">
        <f>Sponsor!H31</f>
        <v>0</v>
      </c>
      <c r="E31" s="65">
        <f>SUM(E28:E30)</f>
        <v>0</v>
      </c>
      <c r="F31" s="65">
        <f>SUM(F28:F30)</f>
        <v>0</v>
      </c>
      <c r="G31" s="65">
        <f>SUM(G28:G30)</f>
        <v>0</v>
      </c>
      <c r="H31" s="65">
        <f>SUM(H28:H30)</f>
        <v>0</v>
      </c>
      <c r="I31" s="65">
        <f>SUM(I28:I30)</f>
        <v>0</v>
      </c>
      <c r="J31" s="58">
        <f>SUM(E31:I31)</f>
        <v>0</v>
      </c>
      <c r="K31" s="59">
        <f>D31+J31</f>
        <v>0</v>
      </c>
      <c r="L31" s="65">
        <f>SUM(L28:L30)</f>
        <v>0</v>
      </c>
      <c r="M31" s="65">
        <f>SUM(M28:M30)</f>
        <v>0</v>
      </c>
      <c r="N31" s="64">
        <f>SUM(K31:M31)</f>
        <v>0</v>
      </c>
      <c r="O31" s="54">
        <f>PSUYr1!D31+PSUYr2!D31+PSUYr3!D31+PSUYr4!D31+PSUYr5!D31</f>
        <v>0</v>
      </c>
      <c r="P31" s="55">
        <f>PSUYr1!J31+PSUYr2!J31+PSUYr3!J31+PSUYr4!J31+PSUYr5!J31</f>
        <v>0</v>
      </c>
      <c r="Q31" s="91">
        <f>PSUYr1!K31+PSUYr2!K31+PSUYr3!K31+PSUYr4!K31+PSUYr5!K31</f>
        <v>0</v>
      </c>
      <c r="AC31" s="440">
        <f t="shared" ref="AC31:AH31" si="12">SUM(AC8:AC30)</f>
        <v>0</v>
      </c>
      <c r="AD31" s="440">
        <f t="shared" si="12"/>
        <v>0</v>
      </c>
      <c r="AE31" s="440">
        <f t="shared" si="12"/>
        <v>0</v>
      </c>
      <c r="AF31" s="440">
        <f t="shared" si="12"/>
        <v>0</v>
      </c>
      <c r="AG31" s="440">
        <f t="shared" si="12"/>
        <v>0</v>
      </c>
      <c r="AH31" s="440">
        <f t="shared" si="12"/>
        <v>0</v>
      </c>
      <c r="AI31" s="3" t="s">
        <v>259</v>
      </c>
      <c r="AJ31" s="440">
        <f>Sponsor!AD31</f>
        <v>0</v>
      </c>
    </row>
    <row r="32" spans="1:36" ht="13.15" customHeight="1">
      <c r="A32" s="5" t="str">
        <f>IF(PSUYr4!A32&lt;&gt;"",PSUYr4!A32,"")</f>
        <v/>
      </c>
      <c r="B32" s="49" t="str">
        <f>IF(PSUYr1!B32="","",PSUYr1!B32)</f>
        <v>TRAVEL - account codes must be entered in Sponsor tab</v>
      </c>
      <c r="C32" s="102"/>
      <c r="D32" s="102"/>
      <c r="E32" s="102"/>
      <c r="F32" s="102"/>
      <c r="G32" s="102"/>
      <c r="H32" s="102"/>
      <c r="I32" s="102"/>
      <c r="J32" s="102"/>
      <c r="K32" s="102"/>
      <c r="L32" s="102"/>
      <c r="M32" s="102"/>
      <c r="N32" s="103"/>
      <c r="O32" s="1031"/>
      <c r="P32" s="824"/>
      <c r="Q32" s="797"/>
      <c r="AC32" s="440">
        <f t="shared" ref="AC32:AH32" si="13">SUM(AC14:AC30)</f>
        <v>0</v>
      </c>
      <c r="AD32" s="440">
        <f t="shared" si="13"/>
        <v>0</v>
      </c>
      <c r="AE32" s="440">
        <f t="shared" si="13"/>
        <v>0</v>
      </c>
      <c r="AF32" s="440">
        <f t="shared" si="13"/>
        <v>0</v>
      </c>
      <c r="AG32" s="440">
        <f t="shared" si="13"/>
        <v>0</v>
      </c>
      <c r="AH32" s="440">
        <f t="shared" si="13"/>
        <v>0</v>
      </c>
      <c r="AI32" s="3" t="s">
        <v>260</v>
      </c>
      <c r="AJ32" s="440">
        <f>Sponsor!AD32</f>
        <v>0</v>
      </c>
    </row>
    <row r="33" spans="1:36" ht="13.15" customHeight="1">
      <c r="A33" s="396" t="str">
        <f>IF(PSUYr4!A33&lt;&gt;"",PSUYr4!A33,"")</f>
        <v>710DXX</v>
      </c>
      <c r="B33" s="396" t="str">
        <f>IF(PSUYr4!B33&lt;&gt;"",PSUYr4!B33,"")</f>
        <v/>
      </c>
      <c r="C33" s="37" t="s">
        <v>37</v>
      </c>
      <c r="D33" s="354">
        <f>Sponsor!H33</f>
        <v>0</v>
      </c>
      <c r="E33" s="57"/>
      <c r="F33" s="57"/>
      <c r="G33" s="57"/>
      <c r="H33" s="57"/>
      <c r="I33" s="57"/>
      <c r="J33" s="58">
        <f>SUM(E33:I33)</f>
        <v>0</v>
      </c>
      <c r="K33" s="59">
        <f>D33+J33</f>
        <v>0</v>
      </c>
      <c r="L33" s="57"/>
      <c r="M33" s="57"/>
      <c r="N33" s="53">
        <f>SUM(K33:M33)</f>
        <v>0</v>
      </c>
      <c r="O33" s="54">
        <f>PSUYr1!D33+PSUYr2!D33+PSUYr3!D33+PSUYr4!D33+PSUYr5!D33</f>
        <v>0</v>
      </c>
      <c r="P33" s="55">
        <f>PSUYr1!J33+PSUYr2!J33+PSUYr3!J33+PSUYr4!J33+PSUYr5!J33</f>
        <v>0</v>
      </c>
      <c r="Q33" s="56">
        <f>PSUYr1!K33+PSUYr2!K33+PSUYr3!K33+PSUYr4!K33+PSUYr5!K33</f>
        <v>0</v>
      </c>
      <c r="AC33" s="440"/>
      <c r="AD33" s="440"/>
      <c r="AE33" s="440"/>
      <c r="AF33" s="440"/>
      <c r="AG33" s="440"/>
      <c r="AH33" s="440"/>
      <c r="AJ33" s="440"/>
    </row>
    <row r="34" spans="1:36" ht="13.15" customHeight="1">
      <c r="A34" s="396" t="str">
        <f>IF(PSUYr4!A34&lt;&gt;"",PSUYr4!A34,"")</f>
        <v>710DXX</v>
      </c>
      <c r="B34" s="396" t="str">
        <f>IF(PSUYr4!B34&lt;&gt;"",PSUYr4!B34,"")</f>
        <v/>
      </c>
      <c r="C34" s="38" t="s">
        <v>38</v>
      </c>
      <c r="D34" s="355">
        <f>Sponsor!H34</f>
        <v>0</v>
      </c>
      <c r="E34" s="57"/>
      <c r="F34" s="57"/>
      <c r="G34" s="57"/>
      <c r="H34" s="57"/>
      <c r="I34" s="57"/>
      <c r="J34" s="58">
        <f>SUM(E34:I34)</f>
        <v>0</v>
      </c>
      <c r="K34" s="59">
        <f>D34+J34</f>
        <v>0</v>
      </c>
      <c r="L34" s="57"/>
      <c r="M34" s="57"/>
      <c r="N34" s="59">
        <f>SUM(K34:M34)</f>
        <v>0</v>
      </c>
      <c r="O34" s="54">
        <f>PSUYr1!D34+PSUYr2!D34+PSUYr3!D34+PSUYr4!D34+PSUYr5!D34</f>
        <v>0</v>
      </c>
      <c r="P34" s="55">
        <f>PSUYr1!J34+PSUYr2!J34+PSUYr3!J34+PSUYr4!J34+PSUYr5!J34</f>
        <v>0</v>
      </c>
      <c r="Q34" s="60">
        <f>PSUYr1!K34+PSUYr2!K34+PSUYr3!K34+PSUYr4!K34+PSUYr5!K34</f>
        <v>0</v>
      </c>
      <c r="AC34" s="440">
        <f>IF(AND(E28&gt;0,Sponsor!$A28=0),1,0)</f>
        <v>0</v>
      </c>
      <c r="AD34" s="440">
        <f>IF(AND(F28&gt;0,Sponsor!$A28=0),1,0)</f>
        <v>0</v>
      </c>
      <c r="AE34" s="440">
        <f>IF(AND(G28&gt;0,Sponsor!$A28=0),1,0)</f>
        <v>0</v>
      </c>
      <c r="AF34" s="440">
        <f>IF(AND(H28&gt;0,Sponsor!$A28=0),1,0)</f>
        <v>0</v>
      </c>
      <c r="AG34" s="440">
        <f>IF(AND(I28&gt;0,Sponsor!$A28=0),1,0)</f>
        <v>0</v>
      </c>
      <c r="AH34" s="440">
        <f>SUM(AC34:AG34)</f>
        <v>0</v>
      </c>
      <c r="AJ34" s="440">
        <f>Sponsor!AD34</f>
        <v>0</v>
      </c>
    </row>
    <row r="35" spans="1:36" ht="13.15" customHeight="1">
      <c r="A35" s="396" t="str">
        <f>IF(PSUYr4!A35&lt;&gt;"",PSUYr4!A35,"")</f>
        <v>710FXX</v>
      </c>
      <c r="B35" s="396" t="str">
        <f>IF(PSUYr4!B35&lt;&gt;"",PSUYr4!B35,"")</f>
        <v/>
      </c>
      <c r="C35" s="38" t="s">
        <v>39</v>
      </c>
      <c r="D35" s="355">
        <f>Sponsor!H35</f>
        <v>0</v>
      </c>
      <c r="E35" s="57"/>
      <c r="F35" s="57"/>
      <c r="G35" s="57"/>
      <c r="H35" s="57"/>
      <c r="I35" s="57"/>
      <c r="J35" s="58">
        <f>SUM(E35:I35)</f>
        <v>0</v>
      </c>
      <c r="K35" s="59">
        <f>D35+J35</f>
        <v>0</v>
      </c>
      <c r="L35" s="57"/>
      <c r="M35" s="57"/>
      <c r="N35" s="59">
        <f>SUM(K35:M35)</f>
        <v>0</v>
      </c>
      <c r="O35" s="54">
        <f>PSUYr1!D35+PSUYr2!D35+PSUYr3!D35+PSUYr4!D35+PSUYr5!D35</f>
        <v>0</v>
      </c>
      <c r="P35" s="55">
        <f>PSUYr1!J35+PSUYr2!J35+PSUYr3!J35+PSUYr4!J35+PSUYr5!J35</f>
        <v>0</v>
      </c>
      <c r="Q35" s="60">
        <f>PSUYr1!K35+PSUYr2!K35+PSUYr3!K35+PSUYr4!K35+PSUYr5!K35</f>
        <v>0</v>
      </c>
      <c r="AC35" s="440">
        <f>IF(AND(E29&gt;0,Sponsor!$A29=0),1,0)</f>
        <v>0</v>
      </c>
      <c r="AD35" s="440">
        <f>IF(AND(F29&gt;0,Sponsor!$A29=0),1,0)</f>
        <v>0</v>
      </c>
      <c r="AE35" s="440">
        <f>IF(AND(G29&gt;0,Sponsor!$A29=0),1,0)</f>
        <v>0</v>
      </c>
      <c r="AF35" s="440">
        <f>IF(AND(H29&gt;0,Sponsor!$A29=0),1,0)</f>
        <v>0</v>
      </c>
      <c r="AG35" s="440">
        <f>IF(AND(I29&gt;0,Sponsor!$A29=0),1,0)</f>
        <v>0</v>
      </c>
      <c r="AH35" s="440">
        <f>SUM(AC35:AG35)</f>
        <v>0</v>
      </c>
      <c r="AJ35" s="440">
        <f>Sponsor!AD35</f>
        <v>0</v>
      </c>
    </row>
    <row r="36" spans="1:36" ht="13.15" customHeight="1">
      <c r="A36" s="5" t="str">
        <f>IF(PSUYr4!A36&lt;&gt;"",PSUYr4!A36,"")</f>
        <v/>
      </c>
      <c r="B36" s="761" t="s">
        <v>52</v>
      </c>
      <c r="C36" s="762"/>
      <c r="D36" s="72">
        <f>Sponsor!H36</f>
        <v>0</v>
      </c>
      <c r="E36" s="73">
        <f>SUM(E33:E35)</f>
        <v>0</v>
      </c>
      <c r="F36" s="73">
        <f>SUM(F33:F35)</f>
        <v>0</v>
      </c>
      <c r="G36" s="73">
        <f>SUM(G33:G35)</f>
        <v>0</v>
      </c>
      <c r="H36" s="73">
        <f>SUM(H33:H35)</f>
        <v>0</v>
      </c>
      <c r="I36" s="73">
        <f>SUM(I33:I35)</f>
        <v>0</v>
      </c>
      <c r="J36" s="58">
        <f>SUM(E36:I36)</f>
        <v>0</v>
      </c>
      <c r="K36" s="59">
        <f>D36+J36</f>
        <v>0</v>
      </c>
      <c r="L36" s="73">
        <f>SUM(L33:L35)</f>
        <v>0</v>
      </c>
      <c r="M36" s="73">
        <f>SUM(M33:M35)</f>
        <v>0</v>
      </c>
      <c r="N36" s="72">
        <f>SUM(K36:M36)</f>
        <v>0</v>
      </c>
      <c r="O36" s="54">
        <f>PSUYr1!D36+PSUYr2!D36+PSUYr3!D36+PSUYr4!D36+PSUYr5!D36</f>
        <v>0</v>
      </c>
      <c r="P36" s="55">
        <f>PSUYr1!J36+PSUYr2!J36+PSUYr3!J36+PSUYr4!J36+PSUYr5!J36</f>
        <v>0</v>
      </c>
      <c r="Q36" s="91">
        <f>PSUYr1!K36+PSUYr2!K36+PSUYr3!K36+PSUYr4!K36+PSUYr5!K36</f>
        <v>0</v>
      </c>
      <c r="AJ36" s="440">
        <f>Sponsor!AD36</f>
        <v>0</v>
      </c>
    </row>
    <row r="37" spans="1:36" ht="13.15" customHeight="1">
      <c r="A37" s="5" t="str">
        <f>IF(PSUYr4!A37&lt;&gt;"",PSUYr4!A37,"")</f>
        <v/>
      </c>
      <c r="B37" s="49" t="str">
        <f>IF(PSUYr1!B37="","",PSUYr1!B37)</f>
        <v>PARTICIPANT SUPPORT COSTS - account codes must be entered in Sponsor tab</v>
      </c>
      <c r="C37" s="102"/>
      <c r="D37" s="102"/>
      <c r="E37" s="102"/>
      <c r="F37" s="102"/>
      <c r="G37" s="102"/>
      <c r="H37" s="102"/>
      <c r="I37" s="102"/>
      <c r="J37" s="102"/>
      <c r="K37" s="102"/>
      <c r="L37" s="102"/>
      <c r="M37" s="102"/>
      <c r="N37" s="103"/>
      <c r="O37" s="1031"/>
      <c r="P37" s="824"/>
      <c r="Q37" s="797"/>
      <c r="AC37" s="440">
        <f>IF(AND(E111&gt;0,Sponsor!$A111=0),1,0)</f>
        <v>0</v>
      </c>
      <c r="AD37" s="440">
        <f>IF(AND(F111&gt;0,Sponsor!$A111=0),1,0)</f>
        <v>0</v>
      </c>
      <c r="AE37" s="440">
        <f>IF(AND(G111&gt;0,Sponsor!$A111=0),1,0)</f>
        <v>0</v>
      </c>
      <c r="AF37" s="440">
        <f>IF(AND(H111&gt;0,Sponsor!$A111=0),1,0)</f>
        <v>0</v>
      </c>
      <c r="AG37" s="440">
        <f>IF(AND(I111&gt;0,Sponsor!$A111=0),1,0)</f>
        <v>0</v>
      </c>
      <c r="AH37" s="440">
        <f t="shared" ref="AH37:AH42" si="14">SUM(AC37:AG37)</f>
        <v>0</v>
      </c>
      <c r="AJ37" s="440">
        <f>Sponsor!AD37</f>
        <v>0</v>
      </c>
    </row>
    <row r="38" spans="1:36" ht="13.15" customHeight="1">
      <c r="A38" s="396">
        <f>IF(PSUYr4!A38&lt;&gt;"",PSUYr4!A38,"")</f>
        <v>722200</v>
      </c>
      <c r="B38" s="396" t="str">
        <f>IF(PSUYr4!B38&lt;&gt;"",PSUYr4!B38,"")</f>
        <v/>
      </c>
      <c r="C38" s="37" t="s">
        <v>40</v>
      </c>
      <c r="D38" s="354">
        <f>Sponsor!H38</f>
        <v>0</v>
      </c>
      <c r="E38" s="57"/>
      <c r="F38" s="57"/>
      <c r="G38" s="57"/>
      <c r="H38" s="57"/>
      <c r="I38" s="57"/>
      <c r="J38" s="58">
        <f>SUM(E38:I38)</f>
        <v>0</v>
      </c>
      <c r="K38" s="59">
        <f>D38+J38</f>
        <v>0</v>
      </c>
      <c r="L38" s="57"/>
      <c r="M38" s="57"/>
      <c r="N38" s="53">
        <f>SUM(K38:M38)</f>
        <v>0</v>
      </c>
      <c r="O38" s="54">
        <f>PSUYr1!D38+PSUYr2!D38+PSUYr3!D38+PSUYr4!D38+PSUYr5!D38</f>
        <v>0</v>
      </c>
      <c r="P38" s="55">
        <f>PSUYr1!J38+PSUYr2!J38+PSUYr3!J38+PSUYr4!J38+PSUYr5!J38</f>
        <v>0</v>
      </c>
      <c r="Q38" s="56">
        <f>PSUYr1!K38+PSUYr2!K38+PSUYr3!K38+PSUYr4!K38+PSUYr5!K38</f>
        <v>0</v>
      </c>
      <c r="AC38" s="440">
        <f>IF(AND(E112&gt;0,Sponsor!$A112=0),1,0)</f>
        <v>0</v>
      </c>
      <c r="AD38" s="440">
        <f>IF(AND(F112&gt;0,Sponsor!$A112=0),1,0)</f>
        <v>0</v>
      </c>
      <c r="AE38" s="440">
        <f>IF(AND(G112&gt;0,Sponsor!$A112=0),1,0)</f>
        <v>0</v>
      </c>
      <c r="AF38" s="440">
        <f>IF(AND(H112&gt;0,Sponsor!$A112=0),1,0)</f>
        <v>0</v>
      </c>
      <c r="AG38" s="440">
        <f>IF(AND(I112&gt;0,Sponsor!$A112=0),1,0)</f>
        <v>0</v>
      </c>
      <c r="AH38" s="440">
        <f t="shared" si="14"/>
        <v>0</v>
      </c>
      <c r="AJ38" s="440">
        <f>Sponsor!AD38</f>
        <v>0</v>
      </c>
    </row>
    <row r="39" spans="1:36" ht="13.15" customHeight="1">
      <c r="A39" s="396">
        <f>IF(PSUYr4!A39&lt;&gt;"",PSUYr4!A39,"")</f>
        <v>722200</v>
      </c>
      <c r="B39" s="396" t="str">
        <f>IF(PSUYr4!B39&lt;&gt;"",PSUYr4!B39,"")</f>
        <v/>
      </c>
      <c r="C39" s="42" t="str">
        <f>PSUYr1!C39</f>
        <v>Travel (out of state)</v>
      </c>
      <c r="D39" s="355">
        <f>Sponsor!H39</f>
        <v>0</v>
      </c>
      <c r="E39" s="57"/>
      <c r="F39" s="57"/>
      <c r="G39" s="57"/>
      <c r="H39" s="57"/>
      <c r="I39" s="57"/>
      <c r="J39" s="58">
        <f>SUM(E39:I39)</f>
        <v>0</v>
      </c>
      <c r="K39" s="59">
        <f>D39+J39</f>
        <v>0</v>
      </c>
      <c r="L39" s="57"/>
      <c r="M39" s="57"/>
      <c r="N39" s="59">
        <f>SUM(K39:M39)</f>
        <v>0</v>
      </c>
      <c r="O39" s="54">
        <f>PSUYr1!D39+PSUYr2!D39+PSUYr3!D39+PSUYr4!D39+PSUYr5!D39</f>
        <v>0</v>
      </c>
      <c r="P39" s="55">
        <f>PSUYr1!J39+PSUYr2!J39+PSUYr3!J39+PSUYr4!J39+PSUYr5!J39</f>
        <v>0</v>
      </c>
      <c r="Q39" s="60">
        <f>PSUYr1!K39+PSUYr2!K39+PSUYr3!K39+PSUYr4!K39+PSUYr5!K39</f>
        <v>0</v>
      </c>
      <c r="AC39" s="440">
        <f>IF(AND(E113&gt;0,Sponsor!$A113=0),1,0)</f>
        <v>0</v>
      </c>
      <c r="AD39" s="440">
        <f>IF(AND(F113&gt;0,Sponsor!$A113=0),1,0)</f>
        <v>0</v>
      </c>
      <c r="AE39" s="440">
        <f>IF(AND(G113&gt;0,Sponsor!$A113=0),1,0)</f>
        <v>0</v>
      </c>
      <c r="AF39" s="440">
        <f>IF(AND(H113&gt;0,Sponsor!$A113=0),1,0)</f>
        <v>0</v>
      </c>
      <c r="AG39" s="440">
        <f>IF(AND(I113&gt;0,Sponsor!$A113=0),1,0)</f>
        <v>0</v>
      </c>
      <c r="AH39" s="440">
        <f t="shared" si="14"/>
        <v>0</v>
      </c>
      <c r="AJ39" s="440">
        <f>Sponsor!AD39</f>
        <v>0</v>
      </c>
    </row>
    <row r="40" spans="1:36" ht="13.15" customHeight="1">
      <c r="A40" s="396">
        <f>IF(PSUYr4!A40&lt;&gt;"",PSUYr4!A40,"")</f>
        <v>722200</v>
      </c>
      <c r="B40" s="396" t="str">
        <f>IF(PSUYr4!B40&lt;&gt;"",PSUYr4!B40,"")</f>
        <v/>
      </c>
      <c r="C40" s="38" t="s">
        <v>42</v>
      </c>
      <c r="D40" s="355">
        <f>Sponsor!H40</f>
        <v>0</v>
      </c>
      <c r="E40" s="57"/>
      <c r="F40" s="57"/>
      <c r="G40" s="57"/>
      <c r="H40" s="57"/>
      <c r="I40" s="57"/>
      <c r="J40" s="58">
        <f>SUM(E40:I40)</f>
        <v>0</v>
      </c>
      <c r="K40" s="59">
        <f>D40+J40</f>
        <v>0</v>
      </c>
      <c r="L40" s="57"/>
      <c r="M40" s="57"/>
      <c r="N40" s="59">
        <f>SUM(K40:M40)</f>
        <v>0</v>
      </c>
      <c r="O40" s="54">
        <f>PSUYr1!D40+PSUYr2!D40+PSUYr3!D40+PSUYr4!D40+PSUYr5!D40</f>
        <v>0</v>
      </c>
      <c r="P40" s="55">
        <f>PSUYr1!J40+PSUYr2!J40+PSUYr3!J40+PSUYr4!J40+PSUYr5!J40</f>
        <v>0</v>
      </c>
      <c r="Q40" s="60">
        <f>PSUYr1!K40+PSUYr2!K40+PSUYr3!K40+PSUYr4!K40+PSUYr5!K40</f>
        <v>0</v>
      </c>
      <c r="AC40" s="440">
        <f>IF(AND(E114&gt;0,Sponsor!$A114=0),1,0)</f>
        <v>0</v>
      </c>
      <c r="AD40" s="440">
        <f>IF(AND(F114&gt;0,Sponsor!$A114=0),1,0)</f>
        <v>0</v>
      </c>
      <c r="AE40" s="440">
        <f>IF(AND(G114&gt;0,Sponsor!$A114=0),1,0)</f>
        <v>0</v>
      </c>
      <c r="AF40" s="440">
        <f>IF(AND(H114&gt;0,Sponsor!$A114=0),1,0)</f>
        <v>0</v>
      </c>
      <c r="AG40" s="440">
        <f>IF(AND(I114&gt;0,Sponsor!$A114=0),1,0)</f>
        <v>0</v>
      </c>
      <c r="AH40" s="440">
        <f t="shared" si="14"/>
        <v>0</v>
      </c>
      <c r="AJ40" s="440">
        <f>Sponsor!AD40</f>
        <v>0</v>
      </c>
    </row>
    <row r="41" spans="1:36" ht="13.15" customHeight="1">
      <c r="A41" s="396">
        <f>IF(PSUYr4!A41&lt;&gt;"",PSUYr4!A41,"")</f>
        <v>722200</v>
      </c>
      <c r="B41" s="396" t="str">
        <f>IF(PSUYr4!B41&lt;&gt;"",PSUYr4!B41,"")</f>
        <v/>
      </c>
      <c r="C41" s="38" t="s">
        <v>23</v>
      </c>
      <c r="D41" s="355">
        <f>Sponsor!H41</f>
        <v>0</v>
      </c>
      <c r="E41" s="57"/>
      <c r="F41" s="57"/>
      <c r="G41" s="57"/>
      <c r="H41" s="57"/>
      <c r="I41" s="57"/>
      <c r="J41" s="58">
        <f>SUM(E41:I41)</f>
        <v>0</v>
      </c>
      <c r="K41" s="59">
        <f>D41+J41</f>
        <v>0</v>
      </c>
      <c r="L41" s="57"/>
      <c r="M41" s="57"/>
      <c r="N41" s="59">
        <f>SUM(K41:M41)</f>
        <v>0</v>
      </c>
      <c r="O41" s="54">
        <f>PSUYr1!D41+PSUYr2!D41+PSUYr3!D41+PSUYr4!D41+PSUYr5!D41</f>
        <v>0</v>
      </c>
      <c r="P41" s="55">
        <f>PSUYr1!J41+PSUYr2!J41+PSUYr3!J41+PSUYr4!J41+PSUYr5!J41</f>
        <v>0</v>
      </c>
      <c r="Q41" s="60">
        <f>PSUYr1!K41+PSUYr2!K41+PSUYr3!K41+PSUYr4!K41+PSUYr5!K41</f>
        <v>0</v>
      </c>
      <c r="AC41" s="440">
        <f>IF(AND(E115&gt;0,Sponsor!$A115=0),1,0)</f>
        <v>0</v>
      </c>
      <c r="AD41" s="440">
        <f>IF(AND(F115&gt;0,Sponsor!$A115=0),1,0)</f>
        <v>0</v>
      </c>
      <c r="AE41" s="440">
        <f>IF(AND(G115&gt;0,Sponsor!$A115=0),1,0)</f>
        <v>0</v>
      </c>
      <c r="AF41" s="440">
        <f>IF(AND(H115&gt;0,Sponsor!$A115=0),1,0)</f>
        <v>0</v>
      </c>
      <c r="AG41" s="440">
        <f>IF(AND(I115&gt;0,Sponsor!$A115=0),1,0)</f>
        <v>0</v>
      </c>
      <c r="AH41" s="440">
        <f t="shared" si="14"/>
        <v>0</v>
      </c>
      <c r="AJ41" s="440">
        <f>Sponsor!AD41</f>
        <v>0</v>
      </c>
    </row>
    <row r="42" spans="1:36" ht="13.15" customHeight="1">
      <c r="A42" s="5" t="str">
        <f>IF(PSUYr4!A42&lt;&gt;"",PSUYr4!A42,"")</f>
        <v/>
      </c>
      <c r="B42" s="761" t="s">
        <v>50</v>
      </c>
      <c r="C42" s="762"/>
      <c r="D42" s="64">
        <f>Sponsor!H42</f>
        <v>0</v>
      </c>
      <c r="E42" s="65">
        <f>SUM(E38:E41)</f>
        <v>0</v>
      </c>
      <c r="F42" s="65">
        <f>SUM(F38:F41)</f>
        <v>0</v>
      </c>
      <c r="G42" s="65">
        <f>SUM(G38:G41)</f>
        <v>0</v>
      </c>
      <c r="H42" s="65">
        <f>SUM(H38:H41)</f>
        <v>0</v>
      </c>
      <c r="I42" s="65">
        <f>SUM(I38:I41)</f>
        <v>0</v>
      </c>
      <c r="J42" s="58">
        <f>SUM(E42:I42)</f>
        <v>0</v>
      </c>
      <c r="K42" s="59">
        <f>D42+J42</f>
        <v>0</v>
      </c>
      <c r="L42" s="65">
        <f>SUM(L38:L41)</f>
        <v>0</v>
      </c>
      <c r="M42" s="65">
        <f>SUM(M38:M41)</f>
        <v>0</v>
      </c>
      <c r="N42" s="64">
        <f>SUM(K42:M42)</f>
        <v>0</v>
      </c>
      <c r="O42" s="54">
        <f>PSUYr1!D42+PSUYr2!D42+PSUYr3!D42+PSUYr4!D42+PSUYr5!D42</f>
        <v>0</v>
      </c>
      <c r="P42" s="55">
        <f>PSUYr1!J42+PSUYr2!J42+PSUYr3!J42+PSUYr4!J42+PSUYr5!J42</f>
        <v>0</v>
      </c>
      <c r="Q42" s="91">
        <f>PSUYr1!K42+PSUYr2!K42+PSUYr3!K42+PSUYr4!K42+PSUYr5!K42</f>
        <v>0</v>
      </c>
      <c r="AC42" s="440">
        <f>SUM(AC37:AC41)</f>
        <v>0</v>
      </c>
      <c r="AD42" s="440">
        <f>SUM(AD37:AD41)</f>
        <v>0</v>
      </c>
      <c r="AE42" s="440">
        <f>SUM(AE37:AE41)</f>
        <v>0</v>
      </c>
      <c r="AF42" s="440">
        <f>SUM(AF37:AF41)</f>
        <v>0</v>
      </c>
      <c r="AG42" s="440">
        <f>SUM(AG37:AG41)</f>
        <v>0</v>
      </c>
      <c r="AH42" s="440">
        <f t="shared" si="14"/>
        <v>0</v>
      </c>
      <c r="AJ42" s="440">
        <f>Sponsor!AD42</f>
        <v>0</v>
      </c>
    </row>
    <row r="43" spans="1:36" ht="13.15" customHeight="1">
      <c r="A43" s="5" t="str">
        <f>IF(PSUYr4!A43&lt;&gt;"",PSUYr4!A43,"")</f>
        <v/>
      </c>
      <c r="B43" s="49" t="str">
        <f>IF(PSUYr1!B43="","",PSUYr1!B43)</f>
        <v>OTHER DIRECT COSTS - account codes must be entered in Sponsor tab</v>
      </c>
      <c r="C43" s="102"/>
      <c r="D43" s="102"/>
      <c r="E43" s="102"/>
      <c r="F43" s="102"/>
      <c r="G43" s="102"/>
      <c r="H43" s="102"/>
      <c r="I43" s="102"/>
      <c r="J43" s="102"/>
      <c r="K43" s="102"/>
      <c r="L43" s="102"/>
      <c r="M43" s="102"/>
      <c r="N43" s="103"/>
      <c r="O43" s="1031"/>
      <c r="P43" s="824"/>
      <c r="Q43" s="797"/>
      <c r="AJ43" s="440"/>
    </row>
    <row r="44" spans="1:36" ht="13.15" customHeight="1">
      <c r="A44" s="396">
        <f>IF(PSUYr4!A44&lt;&gt;"",PSUYr4!A44,"")</f>
        <v>711200</v>
      </c>
      <c r="B44" s="396" t="str">
        <f>IF(PSUYr4!B44&lt;&gt;"",PSUYr4!B44,"")</f>
        <v/>
      </c>
      <c r="C44" s="171" t="str">
        <f>PSUYr1!C44</f>
        <v>Materials &amp; Supplies</v>
      </c>
      <c r="D44" s="354">
        <f>Sponsor!H44</f>
        <v>0</v>
      </c>
      <c r="E44" s="57"/>
      <c r="F44" s="57"/>
      <c r="G44" s="57"/>
      <c r="H44" s="57"/>
      <c r="I44" s="57"/>
      <c r="J44" s="58">
        <f t="shared" ref="J44:J53" si="15">SUM(E44:I44)</f>
        <v>0</v>
      </c>
      <c r="K44" s="59">
        <f>D44+J44</f>
        <v>0</v>
      </c>
      <c r="L44" s="57"/>
      <c r="M44" s="57"/>
      <c r="N44" s="53">
        <f t="shared" ref="N44:N63" si="16">SUM(K44:M44)</f>
        <v>0</v>
      </c>
      <c r="O44" s="54">
        <f>PSUYr1!D44+PSUYr2!D44+PSUYr3!D44+PSUYr4!D44+PSUYr5!D44</f>
        <v>0</v>
      </c>
      <c r="P44" s="55">
        <f>PSUYr1!J44+PSUYr2!J44+PSUYr3!J44+PSUYr4!J44+PSUYr5!J44</f>
        <v>0</v>
      </c>
      <c r="Q44" s="56">
        <f>PSUYr1!K44+PSUYr2!K44+PSUYr3!K44+PSUYr4!K44+PSUYr5!K44</f>
        <v>0</v>
      </c>
      <c r="AJ44" s="440"/>
    </row>
    <row r="45" spans="1:36" ht="13.15" customHeight="1">
      <c r="A45" s="396">
        <f>IF(PSUYr4!A45&lt;&gt;"",PSUYr4!A45,"")</f>
        <v>717000</v>
      </c>
      <c r="B45" s="396" t="str">
        <f>IF(PSUYr4!B45&lt;&gt;"",PSUYr4!B45,"")</f>
        <v/>
      </c>
      <c r="C45" s="42" t="str">
        <f>PSUYr1!C45</f>
        <v>Independent Contractor Services</v>
      </c>
      <c r="D45" s="355">
        <f>Sponsor!H45</f>
        <v>0</v>
      </c>
      <c r="E45" s="57"/>
      <c r="F45" s="57"/>
      <c r="G45" s="57"/>
      <c r="H45" s="57"/>
      <c r="I45" s="57"/>
      <c r="J45" s="58">
        <f t="shared" si="15"/>
        <v>0</v>
      </c>
      <c r="K45" s="59">
        <f>D45+J45</f>
        <v>0</v>
      </c>
      <c r="L45" s="57"/>
      <c r="M45" s="57"/>
      <c r="N45" s="59">
        <f t="shared" si="16"/>
        <v>0</v>
      </c>
      <c r="O45" s="54">
        <f>PSUYr1!D45+PSUYr2!D45+PSUYr3!D45+PSUYr4!D45+PSUYr5!D45</f>
        <v>0</v>
      </c>
      <c r="P45" s="55">
        <f>PSUYr1!J45+PSUYr2!J45+PSUYr3!J45+PSUYr4!J45+PSUYr5!J45</f>
        <v>0</v>
      </c>
      <c r="Q45" s="60">
        <f>PSUYr1!K45+PSUYr2!K45+PSUYr3!K45+PSUYr4!K45+PSUYr5!K45</f>
        <v>0</v>
      </c>
      <c r="AC45" s="440">
        <f>IF(AND(E118&gt;0,Sponsor!$A119=0),1,0)</f>
        <v>0</v>
      </c>
      <c r="AD45" s="440">
        <f>IF(AND(F118&gt;0,Sponsor!$A119=0),1,0)</f>
        <v>0</v>
      </c>
      <c r="AE45" s="440">
        <f>IF(AND(G118&gt;0,Sponsor!$A119=0),1,0)</f>
        <v>0</v>
      </c>
      <c r="AF45" s="440">
        <f>IF(AND(H118&gt;0,Sponsor!$A119=0),1,0)</f>
        <v>0</v>
      </c>
      <c r="AG45" s="440">
        <f>IF(AND(I118&gt;0,Sponsor!$A119=0),1,0)</f>
        <v>0</v>
      </c>
      <c r="AH45" s="440">
        <f t="shared" ref="AH45:AH53" si="17">SUM(AC45:AG45)</f>
        <v>0</v>
      </c>
      <c r="AJ45" s="440">
        <f>Sponsor!AD45</f>
        <v>0</v>
      </c>
    </row>
    <row r="46" spans="1:36" ht="13.15" customHeight="1">
      <c r="A46" s="396">
        <f>IF(PSUYr4!A46&lt;&gt;"",PSUYr4!A46,"")</f>
        <v>717200</v>
      </c>
      <c r="B46" s="396" t="str">
        <f>IF(PSUYr4!B46&lt;&gt;"",PSUYr4!B46,"")</f>
        <v/>
      </c>
      <c r="C46" s="42" t="str">
        <f>PSUYr1!C46</f>
        <v>Professional/Consultant Services</v>
      </c>
      <c r="D46" s="355">
        <f>Sponsor!H46</f>
        <v>0</v>
      </c>
      <c r="E46" s="57"/>
      <c r="F46" s="57"/>
      <c r="G46" s="57"/>
      <c r="H46" s="57"/>
      <c r="I46" s="57"/>
      <c r="J46" s="58">
        <f t="shared" si="15"/>
        <v>0</v>
      </c>
      <c r="K46" s="59">
        <f>D46+J46</f>
        <v>0</v>
      </c>
      <c r="L46" s="57"/>
      <c r="M46" s="57"/>
      <c r="N46" s="59">
        <f t="shared" si="16"/>
        <v>0</v>
      </c>
      <c r="O46" s="54">
        <f>PSUYr1!D46+PSUYr2!D46+PSUYr3!D46+PSUYr4!D46+PSUYr5!D46</f>
        <v>0</v>
      </c>
      <c r="P46" s="55">
        <f>PSUYr1!J46+PSUYr2!J46+PSUYr3!J46+PSUYr4!J46+PSUYr5!J46</f>
        <v>0</v>
      </c>
      <c r="Q46" s="60">
        <f>PSUYr1!K46+PSUYr2!K46+PSUYr3!K46+PSUYr4!K46+PSUYr5!K46</f>
        <v>0</v>
      </c>
      <c r="AC46" s="440">
        <f>IF(AND(E119&gt;0,Sponsor!$A120=0),1,0)</f>
        <v>0</v>
      </c>
      <c r="AD46" s="440">
        <f>IF(AND(F119&gt;0,Sponsor!$A120=0),1,0)</f>
        <v>0</v>
      </c>
      <c r="AE46" s="440">
        <f>IF(AND(G119&gt;0,Sponsor!$A120=0),1,0)</f>
        <v>0</v>
      </c>
      <c r="AF46" s="440">
        <f>IF(AND(H119&gt;0,Sponsor!$A120=0),1,0)</f>
        <v>0</v>
      </c>
      <c r="AG46" s="440">
        <f>IF(AND(I119&gt;0,Sponsor!$A120=0),1,0)</f>
        <v>0</v>
      </c>
      <c r="AH46" s="440">
        <f t="shared" si="17"/>
        <v>0</v>
      </c>
      <c r="AJ46" s="440">
        <f>Sponsor!AD46</f>
        <v>0</v>
      </c>
    </row>
    <row r="47" spans="1:36" ht="13.15" customHeight="1">
      <c r="A47" s="396" t="str">
        <f>IF(PSUYr4!A47&lt;&gt;"",PSUYr4!A47,"")</f>
        <v>715XXX</v>
      </c>
      <c r="B47" s="396" t="str">
        <f>IF(PSUYr4!B47&lt;&gt;"",PSUYr4!B47,"")</f>
        <v/>
      </c>
      <c r="C47" s="42" t="str">
        <f>PSUYr1!C47</f>
        <v>Non-Capital Equipment</v>
      </c>
      <c r="D47" s="355">
        <f>Sponsor!H47</f>
        <v>0</v>
      </c>
      <c r="E47" s="57"/>
      <c r="F47" s="57"/>
      <c r="G47" s="57"/>
      <c r="H47" s="57"/>
      <c r="I47" s="57"/>
      <c r="J47" s="58">
        <f t="shared" si="15"/>
        <v>0</v>
      </c>
      <c r="K47" s="59">
        <f>D47+J47</f>
        <v>0</v>
      </c>
      <c r="L47" s="57"/>
      <c r="M47" s="57"/>
      <c r="N47" s="59">
        <f t="shared" si="16"/>
        <v>0</v>
      </c>
      <c r="O47" s="54">
        <f>PSUYr1!D47+PSUYr2!D47+PSUYr3!D47+PSUYr4!D47+PSUYr5!D47</f>
        <v>0</v>
      </c>
      <c r="P47" s="55">
        <f>PSUYr1!J47+PSUYr2!J47+PSUYr3!J47+PSUYr4!J47+PSUYr5!J47</f>
        <v>0</v>
      </c>
      <c r="Q47" s="60">
        <f>PSUYr1!K47+PSUYr2!K47+PSUYr3!K47+PSUYr4!K47+PSUYr5!K47</f>
        <v>0</v>
      </c>
      <c r="AC47" s="440">
        <f>IF(AND(E120&gt;0,Sponsor!$A121=0),1,0)</f>
        <v>0</v>
      </c>
      <c r="AD47" s="440">
        <f>IF(AND(F120&gt;0,Sponsor!$A121=0),1,0)</f>
        <v>0</v>
      </c>
      <c r="AE47" s="440">
        <f>IF(AND(G120&gt;0,Sponsor!$A121=0),1,0)</f>
        <v>0</v>
      </c>
      <c r="AF47" s="440">
        <f>IF(AND(H120&gt;0,Sponsor!$A121=0),1,0)</f>
        <v>0</v>
      </c>
      <c r="AG47" s="440">
        <f>IF(AND(I120&gt;0,Sponsor!$A121=0),1,0)</f>
        <v>0</v>
      </c>
      <c r="AH47" s="440">
        <f t="shared" si="17"/>
        <v>0</v>
      </c>
      <c r="AJ47" s="440">
        <f>Sponsor!AD47</f>
        <v>0</v>
      </c>
    </row>
    <row r="48" spans="1:36" ht="13.15" customHeight="1">
      <c r="A48" s="396">
        <f>IF(PSUYr4!A48&lt;&gt;"",PSUYr4!A48,"")</f>
        <v>730000</v>
      </c>
      <c r="B48" s="396" t="str">
        <f>IF(PSUYr4!B48&lt;&gt;"",PSUYr4!B48,"")</f>
        <v/>
      </c>
      <c r="C48" s="42" t="str">
        <f>PSUYr1!C48</f>
        <v>Subrecipients (enter below)</v>
      </c>
      <c r="D48" s="357">
        <f>Sponsor!H48</f>
        <v>0</v>
      </c>
      <c r="E48" s="474">
        <f>E160</f>
        <v>0</v>
      </c>
      <c r="F48" s="473">
        <f>F160</f>
        <v>0</v>
      </c>
      <c r="G48" s="473">
        <f>G160</f>
        <v>0</v>
      </c>
      <c r="H48" s="473">
        <f>H160</f>
        <v>0</v>
      </c>
      <c r="I48" s="473">
        <f>I160</f>
        <v>0</v>
      </c>
      <c r="J48" s="74">
        <f t="shared" si="15"/>
        <v>0</v>
      </c>
      <c r="K48" s="59">
        <f>D48+J48</f>
        <v>0</v>
      </c>
      <c r="L48" s="63">
        <f>L160</f>
        <v>0</v>
      </c>
      <c r="M48" s="63">
        <f>M160</f>
        <v>0</v>
      </c>
      <c r="N48" s="61">
        <f t="shared" si="16"/>
        <v>0</v>
      </c>
      <c r="O48" s="54">
        <f>PSUYr1!D48+PSUYr2!D48+PSUYr3!D48+PSUYr4!D48+PSUYr5!D48</f>
        <v>0</v>
      </c>
      <c r="P48" s="75">
        <f>PSUYr1!J48+PSUYr2!J48+PSUYr3!J48+PSUYr4!J48+PSUYr5!J48</f>
        <v>0</v>
      </c>
      <c r="Q48" s="60">
        <f>PSUYr1!K48+PSUYr2!K48+PSUYr3!K48+PSUYr4!K48+PSUYr5!K48</f>
        <v>0</v>
      </c>
      <c r="AC48" s="440">
        <f>IF(AND(E121&gt;0,Sponsor!$A122=0),1,0)</f>
        <v>0</v>
      </c>
      <c r="AD48" s="440">
        <f>IF(AND(F121&gt;0,Sponsor!$A122=0),1,0)</f>
        <v>0</v>
      </c>
      <c r="AE48" s="440">
        <f>IF(AND(G121&gt;0,Sponsor!$A122=0),1,0)</f>
        <v>0</v>
      </c>
      <c r="AF48" s="440">
        <f>IF(AND(H121&gt;0,Sponsor!$A122=0),1,0)</f>
        <v>0</v>
      </c>
      <c r="AG48" s="440">
        <f>IF(AND(I121&gt;0,Sponsor!$A122=0),1,0)</f>
        <v>0</v>
      </c>
      <c r="AH48" s="440">
        <f t="shared" si="17"/>
        <v>0</v>
      </c>
      <c r="AJ48" s="440">
        <f>Sponsor!AD48</f>
        <v>0</v>
      </c>
    </row>
    <row r="49" spans="1:36" ht="13.15" customHeight="1">
      <c r="A49" s="396" t="str">
        <f>IF(PSUYr4!A49&lt;&gt;"",PSUYr4!A49,"")</f>
        <v>72XXXX</v>
      </c>
      <c r="B49" s="396" t="str">
        <f>IF(PSUYr4!B49&lt;&gt;"",PSUYr4!B49,"")</f>
        <v/>
      </c>
      <c r="C49" s="42" t="str">
        <f>PSUYr1!C49</f>
        <v>Tuition- Graduate/Undergraduate</v>
      </c>
      <c r="D49" s="355">
        <f>Sponsor!H49</f>
        <v>0</v>
      </c>
      <c r="E49" s="57"/>
      <c r="F49" s="57"/>
      <c r="G49" s="57"/>
      <c r="H49" s="57"/>
      <c r="I49" s="57"/>
      <c r="J49" s="58">
        <f t="shared" si="15"/>
        <v>0</v>
      </c>
      <c r="K49" s="59">
        <f t="shared" ref="K49:K63" si="18">D49+J49</f>
        <v>0</v>
      </c>
      <c r="L49" s="57"/>
      <c r="M49" s="57"/>
      <c r="N49" s="59">
        <f t="shared" si="16"/>
        <v>0</v>
      </c>
      <c r="O49" s="54">
        <f>PSUYr1!D49+PSUYr2!D49+PSUYr3!D49+PSUYr4!D49+PSUYr5!D49</f>
        <v>0</v>
      </c>
      <c r="P49" s="55">
        <f>PSUYr1!J49+PSUYr2!J49+PSUYr3!J49+PSUYr4!J49+PSUYr5!J49</f>
        <v>0</v>
      </c>
      <c r="Q49" s="60">
        <f>PSUYr1!K49+PSUYr2!K49+PSUYr3!K49+PSUYr4!K49+PSUYr5!K49</f>
        <v>0</v>
      </c>
      <c r="AC49" s="440">
        <f>IF(AND(E122&gt;0,Sponsor!$A123=0),1,0)</f>
        <v>0</v>
      </c>
      <c r="AD49" s="440">
        <f>IF(AND(F122&gt;0,Sponsor!$A123=0),1,0)</f>
        <v>0</v>
      </c>
      <c r="AE49" s="440">
        <f>IF(AND(G122&gt;0,Sponsor!$A123=0),1,0)</f>
        <v>0</v>
      </c>
      <c r="AF49" s="440">
        <f>IF(AND(H122&gt;0,Sponsor!$A123=0),1,0)</f>
        <v>0</v>
      </c>
      <c r="AG49" s="440">
        <f>IF(AND(I122&gt;0,Sponsor!$A123=0),1,0)</f>
        <v>0</v>
      </c>
      <c r="AH49" s="440">
        <f t="shared" si="17"/>
        <v>0</v>
      </c>
      <c r="AJ49" s="440">
        <f>Sponsor!AD49</f>
        <v>0</v>
      </c>
    </row>
    <row r="50" spans="1:36" ht="13.15" customHeight="1">
      <c r="A50" s="520" t="str">
        <f>IF(PSUYr4!A50&lt;&gt;"",PSUYr4!A50,"")</f>
        <v/>
      </c>
      <c r="B50" s="520" t="str">
        <f>IF(PSUYr4!B50&lt;&gt;"",PSUYr4!B50,"")</f>
        <v/>
      </c>
      <c r="C50" s="530"/>
      <c r="D50" s="522">
        <f>Sponsor!H50</f>
        <v>0</v>
      </c>
      <c r="E50" s="519"/>
      <c r="F50" s="519"/>
      <c r="G50" s="519"/>
      <c r="H50" s="519"/>
      <c r="I50" s="519"/>
      <c r="J50" s="58">
        <f t="shared" si="15"/>
        <v>0</v>
      </c>
      <c r="K50" s="59">
        <f>D50+J50</f>
        <v>0</v>
      </c>
      <c r="L50" s="57"/>
      <c r="M50" s="57"/>
      <c r="N50" s="59">
        <f>SUM(K50:M50)</f>
        <v>0</v>
      </c>
      <c r="O50" s="54">
        <f>PSUYr1!D50+PSUYr2!D50+PSUYr3!D50+PSUYr4!D50+PSUYr5!D50</f>
        <v>0</v>
      </c>
      <c r="P50" s="55">
        <f>PSUYr1!J50+PSUYr2!J50+PSUYr3!J50+PSUYr4!J50+PSUYr5!J50</f>
        <v>0</v>
      </c>
      <c r="Q50" s="60">
        <f>PSUYr1!K50+PSUYr2!K50+PSUYr3!K50+PSUYr4!K50+PSUYr5!K50</f>
        <v>0</v>
      </c>
      <c r="AC50" s="440">
        <f>IF(AND(E123&gt;0,Sponsor!$A124=0),1,0)</f>
        <v>0</v>
      </c>
      <c r="AD50" s="440">
        <f>IF(AND(F123&gt;0,Sponsor!$A124=0),1,0)</f>
        <v>0</v>
      </c>
      <c r="AE50" s="440">
        <f>IF(AND(G123&gt;0,Sponsor!$A124=0),1,0)</f>
        <v>0</v>
      </c>
      <c r="AF50" s="440">
        <f>IF(AND(H123&gt;0,Sponsor!$A124=0),1,0)</f>
        <v>0</v>
      </c>
      <c r="AG50" s="440">
        <f>IF(AND(I123&gt;0,Sponsor!$A124=0),1,0)</f>
        <v>0</v>
      </c>
      <c r="AH50" s="440">
        <f t="shared" si="17"/>
        <v>0</v>
      </c>
      <c r="AJ50" s="440">
        <f>Sponsor!AD50</f>
        <v>0</v>
      </c>
    </row>
    <row r="51" spans="1:36" ht="13.15" customHeight="1">
      <c r="A51" s="396" t="str">
        <f>IF(PSUYr4!A51&lt;&gt;"",PSUYr4!A51,"")</f>
        <v>Below</v>
      </c>
      <c r="B51" s="397" t="str">
        <f>IF(PSUYr4!B51&lt;&gt;"",PSUYr4!B51,"")</f>
        <v/>
      </c>
      <c r="C51" s="42" t="s">
        <v>176</v>
      </c>
      <c r="D51" s="355">
        <f>Sponsor!H51</f>
        <v>0</v>
      </c>
      <c r="E51" s="58">
        <f>E127</f>
        <v>0</v>
      </c>
      <c r="F51" s="58">
        <f>F127</f>
        <v>0</v>
      </c>
      <c r="G51" s="58">
        <f>G127</f>
        <v>0</v>
      </c>
      <c r="H51" s="58">
        <f>H127</f>
        <v>0</v>
      </c>
      <c r="I51" s="58">
        <f>I127</f>
        <v>0</v>
      </c>
      <c r="J51" s="58">
        <f t="shared" si="15"/>
        <v>0</v>
      </c>
      <c r="K51" s="59">
        <f t="shared" si="18"/>
        <v>0</v>
      </c>
      <c r="L51" s="58">
        <f>L127</f>
        <v>0</v>
      </c>
      <c r="M51" s="58">
        <f>M127</f>
        <v>0</v>
      </c>
      <c r="N51" s="59">
        <f t="shared" si="16"/>
        <v>0</v>
      </c>
      <c r="O51" s="54">
        <f>PSUYr1!D51+PSUYr2!D51+PSUYr3!D51+PSUYr4!D51+PSUYr5!D51</f>
        <v>0</v>
      </c>
      <c r="P51" s="55">
        <f>PSUYr1!J51+PSUYr2!J51+PSUYr3!J51+PSUYr4!J51+PSUYr5!J51</f>
        <v>0</v>
      </c>
      <c r="Q51" s="60">
        <f>PSUYr1!K51+PSUYr2!K51+PSUYr3!K51+PSUYr4!K51+PSUYr5!K51</f>
        <v>0</v>
      </c>
      <c r="AC51" s="440">
        <f>IF(AND(E124&gt;0,Sponsor!$A125=0),1,0)</f>
        <v>0</v>
      </c>
      <c r="AD51" s="440">
        <f>IF(AND(F124&gt;0,Sponsor!$A125=0),1,0)</f>
        <v>0</v>
      </c>
      <c r="AE51" s="440">
        <f>IF(AND(G124&gt;0,Sponsor!$A125=0),1,0)</f>
        <v>0</v>
      </c>
      <c r="AF51" s="440">
        <f>IF(AND(H124&gt;0,Sponsor!$A125=0),1,0)</f>
        <v>0</v>
      </c>
      <c r="AG51" s="440">
        <f>IF(AND(I124&gt;0,Sponsor!$A125=0),1,0)</f>
        <v>0</v>
      </c>
      <c r="AH51" s="440">
        <f t="shared" si="17"/>
        <v>0</v>
      </c>
      <c r="AJ51" s="440">
        <f>Sponsor!AD51</f>
        <v>0</v>
      </c>
    </row>
    <row r="52" spans="1:36" ht="13.15" customHeight="1" thickBot="1">
      <c r="A52" s="5" t="str">
        <f>IF(PSUYr4!A52&lt;&gt;"",PSUYr4!A52,"")</f>
        <v/>
      </c>
      <c r="B52" s="1107" t="s">
        <v>51</v>
      </c>
      <c r="C52" s="1073"/>
      <c r="D52" s="76">
        <f>Sponsor!H52</f>
        <v>0</v>
      </c>
      <c r="E52" s="77">
        <f>SUM(E44:E51)</f>
        <v>0</v>
      </c>
      <c r="F52" s="77">
        <f>SUM(F44:F51)</f>
        <v>0</v>
      </c>
      <c r="G52" s="77">
        <f>SUM(G44:G51)</f>
        <v>0</v>
      </c>
      <c r="H52" s="77">
        <f>SUM(H44:H51)</f>
        <v>0</v>
      </c>
      <c r="I52" s="77">
        <f>SUM(I44:I51)</f>
        <v>0</v>
      </c>
      <c r="J52" s="77">
        <f t="shared" si="15"/>
        <v>0</v>
      </c>
      <c r="K52" s="78">
        <f t="shared" si="18"/>
        <v>0</v>
      </c>
      <c r="L52" s="77">
        <f>SUM(L44:L51)</f>
        <v>0</v>
      </c>
      <c r="M52" s="77">
        <f>SUM(M44:M51)</f>
        <v>0</v>
      </c>
      <c r="N52" s="76">
        <f t="shared" si="16"/>
        <v>0</v>
      </c>
      <c r="O52" s="79">
        <f>PSUYr1!D52+PSUYr2!D52+PSUYr3!D52+PSUYr4!D52+PSUYr5!D52</f>
        <v>0</v>
      </c>
      <c r="P52" s="80">
        <f>PSUYr1!J52+PSUYr2!J52+PSUYr3!J52+PSUYr4!J52+PSUYr5!J52</f>
        <v>0</v>
      </c>
      <c r="Q52" s="60">
        <f>PSUYr1!K52+PSUYr2!K52+PSUYr3!K52+PSUYr4!K52+PSUYr5!K52</f>
        <v>0</v>
      </c>
      <c r="AC52" s="440">
        <f>IF(AND(E125&gt;0,Sponsor!$A126=0),1,0)</f>
        <v>0</v>
      </c>
      <c r="AD52" s="440">
        <f>IF(AND(F125&gt;0,Sponsor!$A126=0),1,0)</f>
        <v>0</v>
      </c>
      <c r="AE52" s="440">
        <f>IF(AND(G125&gt;0,Sponsor!$A126=0),1,0)</f>
        <v>0</v>
      </c>
      <c r="AF52" s="440">
        <f>IF(AND(H125&gt;0,Sponsor!$A126=0),1,0)</f>
        <v>0</v>
      </c>
      <c r="AG52" s="440">
        <f>IF(AND(I125&gt;0,Sponsor!$A126=0),1,0)</f>
        <v>0</v>
      </c>
      <c r="AH52" s="440">
        <f t="shared" si="17"/>
        <v>0</v>
      </c>
      <c r="AJ52" s="440">
        <f>Sponsor!AD52</f>
        <v>0</v>
      </c>
    </row>
    <row r="53" spans="1:36" ht="13.15" customHeight="1" thickTop="1">
      <c r="A53" s="5" t="str">
        <f>IF(PSUYr4!A53&lt;&gt;"",PSUYr4!A53,"")</f>
        <v/>
      </c>
      <c r="B53" s="1106" t="s">
        <v>16</v>
      </c>
      <c r="C53" s="1083"/>
      <c r="D53" s="81">
        <f>Sponsor!H53</f>
        <v>0</v>
      </c>
      <c r="E53" s="63">
        <f>E52+E42+E31+E26+E36</f>
        <v>0</v>
      </c>
      <c r="F53" s="63">
        <f>F52+F42+F31+F26+F36</f>
        <v>0</v>
      </c>
      <c r="G53" s="63">
        <f>G52+G42+G31+G26+G36</f>
        <v>0</v>
      </c>
      <c r="H53" s="63">
        <f>H52+H42+H31+H26+H36</f>
        <v>0</v>
      </c>
      <c r="I53" s="63">
        <f>I52+I42+I31+I26+I36</f>
        <v>0</v>
      </c>
      <c r="J53" s="58">
        <f t="shared" si="15"/>
        <v>0</v>
      </c>
      <c r="K53" s="59">
        <f t="shared" si="18"/>
        <v>0</v>
      </c>
      <c r="L53" s="63">
        <f>L52+L42+L35+L33+L31+L26+L34</f>
        <v>0</v>
      </c>
      <c r="M53" s="63">
        <f>M52+M42+M35+M33+M31+M26+M34</f>
        <v>0</v>
      </c>
      <c r="N53" s="61">
        <f t="shared" si="16"/>
        <v>0</v>
      </c>
      <c r="O53" s="82">
        <f>PSUYr1!D53+PSUYr2!D53+PSUYr3!D53+PSUYr4!D53+PSUYr5!D53</f>
        <v>0</v>
      </c>
      <c r="P53" s="55">
        <f>PSUYr1!J53+PSUYr2!J53+PSUYr3!J53+PSUYr4!J53+PSUYr5!J53</f>
        <v>0</v>
      </c>
      <c r="Q53" s="83">
        <f>PSUYr1!K53+PSUYr2!K53+PSUYr3!K53+PSUYr4!K53+PSUYr5!K53</f>
        <v>0</v>
      </c>
      <c r="AC53" s="440">
        <f>IF(AND(E126&gt;0,Sponsor!$A127=0),1,0)</f>
        <v>0</v>
      </c>
      <c r="AD53" s="440">
        <f>IF(AND(F126&gt;0,Sponsor!$A127=0),1,0)</f>
        <v>0</v>
      </c>
      <c r="AE53" s="440">
        <f>IF(AND(G126&gt;0,Sponsor!$A127=0),1,0)</f>
        <v>0</v>
      </c>
      <c r="AF53" s="440">
        <f>IF(AND(H126&gt;0,Sponsor!$A127=0),1,0)</f>
        <v>0</v>
      </c>
      <c r="AG53" s="440">
        <f>IF(AND(I126&gt;0,Sponsor!$A127=0),1,0)</f>
        <v>0</v>
      </c>
      <c r="AH53" s="440">
        <f t="shared" si="17"/>
        <v>0</v>
      </c>
      <c r="AJ53" s="440">
        <f>Sponsor!AD53</f>
        <v>0</v>
      </c>
    </row>
    <row r="54" spans="1:36" ht="13.15" customHeight="1">
      <c r="A54" s="5" t="str">
        <f>IF(PSUYr4!A54&lt;&gt;"",PSUYr4!A54,"")</f>
        <v>---&gt;</v>
      </c>
      <c r="B54" s="5"/>
      <c r="C54" s="10" t="s">
        <v>56</v>
      </c>
      <c r="D54" s="61">
        <f>Sponsor!H54</f>
        <v>0</v>
      </c>
      <c r="E54" s="1039" t="s">
        <v>235</v>
      </c>
      <c r="F54" s="832"/>
      <c r="G54" s="832"/>
      <c r="H54" s="832"/>
      <c r="I54" s="832"/>
      <c r="J54" s="84">
        <f>ROUND(J91*J69,0)</f>
        <v>0</v>
      </c>
      <c r="K54" s="59">
        <f t="shared" si="18"/>
        <v>0</v>
      </c>
      <c r="L54" s="400" t="s">
        <v>235</v>
      </c>
      <c r="M54" s="400" t="s">
        <v>235</v>
      </c>
      <c r="N54" s="61">
        <f t="shared" si="16"/>
        <v>0</v>
      </c>
      <c r="O54" s="54">
        <f>PSUYr1!D54+PSUYr2!D54+PSUYr3!D54+PSUYr4!D54+PSUYr5!D54</f>
        <v>0</v>
      </c>
      <c r="P54" s="55">
        <f>PSUYr1!J54+PSUYr2!J54+PSUYr3!J54+PSUYr4!J54+PSUYr5!J54</f>
        <v>0</v>
      </c>
      <c r="Q54" s="60">
        <f>PSUYr1!K54+PSUYr2!K54+PSUYr3!K54+PSUYr4!K54+PSUYr5!K54</f>
        <v>0</v>
      </c>
      <c r="AC54" s="440">
        <f t="shared" ref="AC54:AH54" si="19">SUM(AC45:AC52)</f>
        <v>0</v>
      </c>
      <c r="AD54" s="440">
        <f t="shared" si="19"/>
        <v>0</v>
      </c>
      <c r="AE54" s="440">
        <f t="shared" si="19"/>
        <v>0</v>
      </c>
      <c r="AF54" s="440">
        <f t="shared" si="19"/>
        <v>0</v>
      </c>
      <c r="AG54" s="440">
        <f t="shared" si="19"/>
        <v>0</v>
      </c>
      <c r="AH54" s="440">
        <f t="shared" si="19"/>
        <v>0</v>
      </c>
      <c r="AJ54" s="440">
        <f>Sponsor!AD54</f>
        <v>0</v>
      </c>
    </row>
    <row r="55" spans="1:36" ht="13.15" customHeight="1">
      <c r="A55" s="5" t="str">
        <f>IF(PSUYr4!A55&lt;&gt;"",PSUYr4!A55,"")</f>
        <v/>
      </c>
      <c r="B55" s="806" t="s">
        <v>53</v>
      </c>
      <c r="C55" s="807"/>
      <c r="D55" s="61">
        <f>Sponsor!H55</f>
        <v>0</v>
      </c>
      <c r="E55" s="1019"/>
      <c r="F55" s="832"/>
      <c r="G55" s="832"/>
      <c r="H55" s="832"/>
      <c r="I55" s="832"/>
      <c r="J55" s="58">
        <f>J53+J54</f>
        <v>0</v>
      </c>
      <c r="K55" s="59">
        <f t="shared" si="18"/>
        <v>0</v>
      </c>
      <c r="L55" s="63">
        <f>L53</f>
        <v>0</v>
      </c>
      <c r="M55" s="63">
        <f>M53</f>
        <v>0</v>
      </c>
      <c r="N55" s="61">
        <f t="shared" si="16"/>
        <v>0</v>
      </c>
      <c r="O55" s="54">
        <f>PSUYr1!D55+PSUYr2!D55+PSUYr3!D55+PSUYr4!D55+PSUYr5!D55</f>
        <v>0</v>
      </c>
      <c r="P55" s="55">
        <f>PSUYr1!J55+PSUYr2!J55+PSUYr3!J55+PSUYr4!J55+PSUYr5!J55</f>
        <v>0</v>
      </c>
      <c r="Q55" s="60">
        <f>PSUYr1!K55+PSUYr2!K55+PSUYr3!K55+PSUYr4!K55+PSUYr5!K55</f>
        <v>0</v>
      </c>
    </row>
    <row r="56" spans="1:36" ht="13.15" customHeight="1">
      <c r="A56" s="5" t="str">
        <f>IF(PSUYr4!A56&lt;&gt;"",PSUYr4!A56,"")</f>
        <v/>
      </c>
      <c r="B56" s="794" t="str">
        <f>Sponsor!B56</f>
        <v>PSU Contribution of Sponsor IDC</v>
      </c>
      <c r="C56" s="1085"/>
      <c r="D56" s="61">
        <f>Sponsor!H56</f>
        <v>0</v>
      </c>
      <c r="E56" s="1019"/>
      <c r="F56" s="832"/>
      <c r="G56" s="832"/>
      <c r="H56" s="832"/>
      <c r="I56" s="832"/>
      <c r="J56" s="63">
        <f>IF(D54=0,0,-(D62-D54))</f>
        <v>0</v>
      </c>
      <c r="K56" s="59">
        <f t="shared" si="18"/>
        <v>0</v>
      </c>
      <c r="L56" s="404"/>
      <c r="M56" s="404"/>
      <c r="N56" s="61">
        <f t="shared" si="16"/>
        <v>0</v>
      </c>
      <c r="O56" s="54">
        <f>PSUYr1!D56+PSUYr2!D56+PSUYr3!D56+PSUYr4!D56+PSUYr5!D56</f>
        <v>0</v>
      </c>
      <c r="P56" s="55">
        <f>PSUYr1!J56+PSUYr2!J56+PSUYr3!J56+PSUYr4!J56+PSUYr5!J56</f>
        <v>0</v>
      </c>
      <c r="Q56" s="60">
        <f>PSUYr1!K56+PSUYr2!K56+PSUYr3!K56+PSUYr4!K56+PSUYr5!K56</f>
        <v>0</v>
      </c>
    </row>
    <row r="57" spans="1:36" ht="13.15" customHeight="1">
      <c r="A57" s="396"/>
      <c r="B57" s="794"/>
      <c r="C57" s="13" t="str">
        <f>Sponsor!C57</f>
        <v>Above Sponsor Cap</v>
      </c>
      <c r="D57" s="392">
        <f>Sponsor!H57</f>
        <v>0</v>
      </c>
      <c r="E57" s="1088" t="s">
        <v>9</v>
      </c>
      <c r="F57" s="832"/>
      <c r="G57" s="832"/>
      <c r="H57" s="832"/>
      <c r="I57" s="832"/>
      <c r="J57" s="1020"/>
      <c r="K57" s="1088" t="s">
        <v>9</v>
      </c>
      <c r="L57" s="832"/>
      <c r="M57" s="832"/>
      <c r="N57" s="1020"/>
      <c r="O57" s="1088" t="s">
        <v>9</v>
      </c>
      <c r="P57" s="832"/>
      <c r="Q57" s="1020"/>
    </row>
    <row r="58" spans="1:36" ht="13.15" customHeight="1">
      <c r="A58" s="396"/>
      <c r="B58" s="794"/>
      <c r="C58" s="13" t="str">
        <f>Sponsor!C58</f>
        <v>Required  CS</v>
      </c>
      <c r="D58" s="353">
        <f>Sponsor!H58</f>
        <v>0</v>
      </c>
      <c r="E58" s="1019"/>
      <c r="F58" s="832"/>
      <c r="G58" s="832"/>
      <c r="H58" s="832"/>
      <c r="I58" s="832"/>
      <c r="J58" s="1020"/>
      <c r="K58" s="1019"/>
      <c r="L58" s="832"/>
      <c r="M58" s="832"/>
      <c r="N58" s="1020"/>
      <c r="O58" s="1019"/>
      <c r="P58" s="832"/>
      <c r="Q58" s="1020"/>
    </row>
    <row r="59" spans="1:36" ht="13.15" customHeight="1">
      <c r="A59" s="396"/>
      <c r="B59" s="794"/>
      <c r="C59" s="13" t="str">
        <f>Sponsor!C59</f>
        <v xml:space="preserve">State Agreement </v>
      </c>
      <c r="D59" s="353">
        <f>Sponsor!H59</f>
        <v>0</v>
      </c>
      <c r="E59" s="1019"/>
      <c r="F59" s="832"/>
      <c r="G59" s="832"/>
      <c r="H59" s="832"/>
      <c r="I59" s="832"/>
      <c r="J59" s="1020"/>
      <c r="K59" s="1019"/>
      <c r="L59" s="832"/>
      <c r="M59" s="832"/>
      <c r="N59" s="1020"/>
      <c r="O59" s="1019"/>
      <c r="P59" s="832"/>
      <c r="Q59" s="1020"/>
    </row>
    <row r="60" spans="1:36" ht="13.15" customHeight="1">
      <c r="A60" s="396"/>
      <c r="B60" s="794"/>
      <c r="C60" s="13" t="str">
        <f>Sponsor!C60</f>
        <v>Voluntary CS</v>
      </c>
      <c r="D60" s="393">
        <f>Sponsor!H60</f>
        <v>0</v>
      </c>
      <c r="E60" s="1019"/>
      <c r="F60" s="832"/>
      <c r="G60" s="832"/>
      <c r="H60" s="832"/>
      <c r="I60" s="832"/>
      <c r="J60" s="1020"/>
      <c r="K60" s="1019"/>
      <c r="L60" s="832"/>
      <c r="M60" s="832"/>
      <c r="N60" s="1020"/>
      <c r="O60" s="1019"/>
      <c r="P60" s="832"/>
      <c r="Q60" s="1020"/>
    </row>
    <row r="61" spans="1:36" ht="13.15" customHeight="1">
      <c r="A61" s="5"/>
      <c r="B61" s="794"/>
      <c r="C61" s="4" t="str">
        <f>Sponsor!C61</f>
        <v>TOTAL FACS</v>
      </c>
      <c r="D61" s="61">
        <f>Sponsor!H61</f>
        <v>0</v>
      </c>
      <c r="E61" s="1019"/>
      <c r="F61" s="832"/>
      <c r="G61" s="832"/>
      <c r="H61" s="832"/>
      <c r="I61" s="832"/>
      <c r="J61" s="1020"/>
      <c r="K61" s="1019"/>
      <c r="L61" s="832"/>
      <c r="M61" s="832"/>
      <c r="N61" s="1020"/>
      <c r="O61" s="1019"/>
      <c r="P61" s="832"/>
      <c r="Q61" s="1020"/>
    </row>
    <row r="62" spans="1:36" ht="13.15" customHeight="1" thickBot="1">
      <c r="A62" s="396">
        <f>IF(PSUYr4!A62&lt;&gt;"",PSUYr4!A62,"")</f>
        <v>760300</v>
      </c>
      <c r="B62" s="33" t="str">
        <f>IF(PSUYr4!B57&lt;&gt;"",PSUYr4!B57,"")</f>
        <v/>
      </c>
      <c r="C62" s="13" t="s">
        <v>57</v>
      </c>
      <c r="D62" s="61">
        <f>Sponsor!H62</f>
        <v>0</v>
      </c>
      <c r="E62" s="418"/>
      <c r="F62" s="419"/>
      <c r="G62" s="419"/>
      <c r="H62" s="419"/>
      <c r="I62" s="419"/>
      <c r="J62" s="63">
        <f>J56+J54</f>
        <v>0</v>
      </c>
      <c r="K62" s="59">
        <f t="shared" si="18"/>
        <v>0</v>
      </c>
      <c r="L62" s="404"/>
      <c r="M62" s="404"/>
      <c r="N62" s="61">
        <f t="shared" si="16"/>
        <v>0</v>
      </c>
      <c r="O62" s="54">
        <f>PSUYr1!D62+PSUYr2!D62+PSUYr3!D62+PSUYr4!D62+PSUYr5!D62</f>
        <v>0</v>
      </c>
      <c r="P62" s="55">
        <f>PSUYr1!J62+PSUYr2!J62+PSUYr3!J62+PSUYr4!J62+PSUYr5!J62</f>
        <v>0</v>
      </c>
      <c r="Q62" s="85">
        <f>PSUYr1!K62+PSUYr2!K62+PSUYr3!K62+PSUYr4!K62+PSUYr5!K62</f>
        <v>0</v>
      </c>
    </row>
    <row r="63" spans="1:36" ht="13.15" customHeight="1" thickTop="1">
      <c r="A63" s="5" t="str">
        <f>IF(PSUYr4!A63&lt;&gt;"",PSUYr4!A63,"")</f>
        <v/>
      </c>
      <c r="B63" s="1154" t="s">
        <v>31</v>
      </c>
      <c r="C63" s="1081"/>
      <c r="D63" s="128">
        <f>Sponsor!H63</f>
        <v>0</v>
      </c>
      <c r="E63" s="129">
        <f t="shared" ref="E63:J63" si="20">E55+E56</f>
        <v>0</v>
      </c>
      <c r="F63" s="129">
        <f t="shared" si="20"/>
        <v>0</v>
      </c>
      <c r="G63" s="129">
        <f t="shared" si="20"/>
        <v>0</v>
      </c>
      <c r="H63" s="129">
        <f t="shared" si="20"/>
        <v>0</v>
      </c>
      <c r="I63" s="129">
        <f t="shared" si="20"/>
        <v>0</v>
      </c>
      <c r="J63" s="129">
        <f t="shared" si="20"/>
        <v>0</v>
      </c>
      <c r="K63" s="128">
        <f t="shared" si="18"/>
        <v>0</v>
      </c>
      <c r="L63" s="130">
        <f>L53+L62</f>
        <v>0</v>
      </c>
      <c r="M63" s="129">
        <f>M53+M62</f>
        <v>0</v>
      </c>
      <c r="N63" s="128">
        <f t="shared" si="16"/>
        <v>0</v>
      </c>
      <c r="O63" s="131">
        <f>PSUYr1!D63+PSUYr2!D63+PSUYr3!D63+PSUYr4!D63+PSUYr5!D63</f>
        <v>0</v>
      </c>
      <c r="P63" s="132">
        <f>PSUYr1!J63+PSUYr2!J63+PSUYr3!J63+PSUYr4!J63+PSUYr5!J63</f>
        <v>0</v>
      </c>
      <c r="Q63" s="133">
        <f>PSUYr1!K63+PSUYr2!K63+PSUYr3!K63+PSUYr4!K63+PSUYr5!K63</f>
        <v>0</v>
      </c>
    </row>
    <row r="64" spans="1:36" ht="13.15" customHeight="1">
      <c r="A64" s="5" t="str">
        <f>IF(PSUYr4!A64&lt;&gt;"",PSUYr4!A64,"")</f>
        <v/>
      </c>
      <c r="B64" s="1130" t="str">
        <f>PSUYr1!B64</f>
        <v>*Letters of commitment, signed by an authorized organizational representative, are required from each organization providing "Third Party" amounts.</v>
      </c>
      <c r="C64" s="824"/>
      <c r="D64" s="824"/>
      <c r="E64" s="824"/>
      <c r="F64" s="824"/>
      <c r="G64" s="824"/>
      <c r="H64" s="824"/>
      <c r="I64" s="824"/>
      <c r="J64" s="824"/>
      <c r="K64" s="824"/>
      <c r="L64" s="824"/>
      <c r="M64" s="824"/>
      <c r="N64" s="797"/>
    </row>
    <row r="65" spans="1:19" ht="13.15" customHeight="1">
      <c r="A65" s="5" t="str">
        <f>IF(PSUYr4!A65&lt;&gt;"",PSUYr4!A65,"")</f>
        <v/>
      </c>
      <c r="B65" s="101"/>
      <c r="C65" s="102"/>
      <c r="D65" s="102"/>
      <c r="E65" s="102"/>
      <c r="F65" s="102"/>
      <c r="G65" s="102"/>
      <c r="H65" s="102"/>
      <c r="I65" s="102"/>
      <c r="J65" s="102"/>
      <c r="K65" s="102"/>
      <c r="L65" s="102"/>
      <c r="M65" s="102"/>
      <c r="N65" s="103"/>
    </row>
    <row r="66" spans="1:19" ht="13.15" customHeight="1">
      <c r="A66" s="5" t="str">
        <f>IF(PSUYr4!A66&lt;&gt;"",PSUYr4!A66,"")</f>
        <v/>
      </c>
      <c r="B66" s="106" t="s">
        <v>33</v>
      </c>
      <c r="C66" s="102"/>
      <c r="D66" s="102"/>
      <c r="E66" s="102"/>
      <c r="F66" s="102"/>
      <c r="G66" s="102"/>
      <c r="H66" s="102"/>
      <c r="I66" s="102"/>
      <c r="J66" s="102"/>
      <c r="K66" s="102"/>
      <c r="L66" s="102"/>
      <c r="M66" s="102"/>
      <c r="N66" s="103"/>
      <c r="R66" s="1182"/>
      <c r="S66" s="1182"/>
    </row>
    <row r="67" spans="1:19" ht="13.15" customHeight="1">
      <c r="A67" s="5" t="str">
        <f>IF(PSUYr4!A67&lt;&gt;"",PSUYr4!A67,"")</f>
        <v/>
      </c>
      <c r="B67" s="1102" t="str">
        <f>Sponsor!B67</f>
        <v>FRINGE BENEFIT RATE -- FULL</v>
      </c>
      <c r="C67" s="772"/>
      <c r="D67" s="123">
        <f>Sponsor!H67</f>
        <v>0.438</v>
      </c>
      <c r="E67" s="111">
        <f>$D$67</f>
        <v>0.438</v>
      </c>
      <c r="F67" s="111">
        <f>$D$67</f>
        <v>0.438</v>
      </c>
      <c r="G67" s="111">
        <f>$D$67</f>
        <v>0.438</v>
      </c>
      <c r="H67" s="111">
        <f>$D$67</f>
        <v>0.438</v>
      </c>
      <c r="I67" s="111">
        <f>$D$67</f>
        <v>0.438</v>
      </c>
      <c r="J67" s="114"/>
      <c r="K67" s="48"/>
      <c r="L67" s="111">
        <f>$D$67</f>
        <v>0.438</v>
      </c>
      <c r="M67" s="114">
        <f>$D$67</f>
        <v>0.438</v>
      </c>
      <c r="N67" s="125"/>
      <c r="O67" s="45"/>
      <c r="P67" s="44"/>
      <c r="R67" s="4"/>
      <c r="S67" s="540"/>
    </row>
    <row r="68" spans="1:19" ht="13.15" customHeight="1">
      <c r="A68" s="5" t="str">
        <f>IF(PSUYr4!A68&lt;&gt;"",PSUYr4!A68,"")</f>
        <v/>
      </c>
      <c r="B68" s="785" t="str">
        <f>Sponsor!B68</f>
        <v>FRINGE BENEFIT RATE -- PARTIAL</v>
      </c>
      <c r="C68" s="786"/>
      <c r="D68" s="124">
        <f>Sponsor!H68</f>
        <v>8.1000000000000003E-2</v>
      </c>
      <c r="E68" s="112">
        <f>$D$68</f>
        <v>8.1000000000000003E-2</v>
      </c>
      <c r="F68" s="112">
        <f>$E$68</f>
        <v>8.1000000000000003E-2</v>
      </c>
      <c r="G68" s="112">
        <f>$E$68</f>
        <v>8.1000000000000003E-2</v>
      </c>
      <c r="H68" s="112">
        <f>$E$68</f>
        <v>8.1000000000000003E-2</v>
      </c>
      <c r="I68" s="112">
        <f>$E$68</f>
        <v>8.1000000000000003E-2</v>
      </c>
      <c r="J68" s="98"/>
      <c r="K68" s="40"/>
      <c r="L68" s="112">
        <f>$D$68</f>
        <v>8.1000000000000003E-2</v>
      </c>
      <c r="M68" s="115">
        <f>$D$68</f>
        <v>8.1000000000000003E-2</v>
      </c>
      <c r="N68" s="126"/>
      <c r="O68" s="45"/>
      <c r="P68" s="44"/>
      <c r="R68" s="4"/>
      <c r="S68" s="222"/>
    </row>
    <row r="69" spans="1:19" ht="13.15" customHeight="1">
      <c r="A69" s="5" t="str">
        <f>IF(PSUYr4!A69&lt;&gt;"",PSUYr4!A69,"")</f>
        <v/>
      </c>
      <c r="B69" s="1118" t="str">
        <f>Sponsor!B69</f>
        <v>IDC COST RATE -- FULL</v>
      </c>
      <c r="C69" s="786"/>
      <c r="D69" s="124">
        <f>Sponsor!H69</f>
        <v>0.63900000000000001</v>
      </c>
      <c r="E69" s="110">
        <f t="shared" ref="E69:I70" si="21">D69</f>
        <v>0.63900000000000001</v>
      </c>
      <c r="F69" s="112">
        <f t="shared" si="21"/>
        <v>0.63900000000000001</v>
      </c>
      <c r="G69" s="112">
        <f t="shared" si="21"/>
        <v>0.63900000000000001</v>
      </c>
      <c r="H69" s="112">
        <f t="shared" si="21"/>
        <v>0.63900000000000001</v>
      </c>
      <c r="I69" s="112">
        <f t="shared" si="21"/>
        <v>0.63900000000000001</v>
      </c>
      <c r="J69" s="177">
        <f>D69</f>
        <v>0.63900000000000001</v>
      </c>
      <c r="K69" s="42"/>
      <c r="L69" s="112">
        <f>$D$69</f>
        <v>0.63900000000000001</v>
      </c>
      <c r="M69" s="115">
        <f>$D$69</f>
        <v>0.63900000000000001</v>
      </c>
      <c r="N69" s="126"/>
      <c r="O69" s="45"/>
      <c r="P69" s="44"/>
      <c r="R69" s="4"/>
      <c r="S69" s="222"/>
    </row>
    <row r="70" spans="1:19" ht="13.15" customHeight="1">
      <c r="A70" s="5" t="str">
        <f>IF(PSUYr4!A70&lt;&gt;"",PSUYr4!A70,"")</f>
        <v/>
      </c>
      <c r="B70" s="1155" t="str">
        <f>Sponsor!B70</f>
        <v>IDC RATE -- CHARGED</v>
      </c>
      <c r="C70" s="760"/>
      <c r="D70" s="113">
        <f>Sponsor!H70</f>
        <v>0.63900000000000001</v>
      </c>
      <c r="E70" s="116">
        <f t="shared" si="21"/>
        <v>0.63900000000000001</v>
      </c>
      <c r="F70" s="116">
        <f t="shared" si="21"/>
        <v>0.63900000000000001</v>
      </c>
      <c r="G70" s="116">
        <f t="shared" si="21"/>
        <v>0.63900000000000001</v>
      </c>
      <c r="H70" s="116">
        <f t="shared" si="21"/>
        <v>0.63900000000000001</v>
      </c>
      <c r="I70" s="116">
        <f t="shared" si="21"/>
        <v>0.63900000000000001</v>
      </c>
      <c r="J70" s="117">
        <f>I70</f>
        <v>0.63900000000000001</v>
      </c>
      <c r="K70" s="50"/>
      <c r="L70" s="116">
        <f>$D$70</f>
        <v>0.63900000000000001</v>
      </c>
      <c r="M70" s="117">
        <f>$D$70</f>
        <v>0.63900000000000001</v>
      </c>
      <c r="N70" s="127"/>
      <c r="O70" s="5"/>
      <c r="P70" s="2"/>
      <c r="R70" s="4"/>
      <c r="S70" s="536"/>
    </row>
    <row r="71" spans="1:19" ht="13.15" customHeight="1">
      <c r="A71" s="5" t="str">
        <f>IF(PSUYr4!A71&lt;&gt;"",PSUYr4!A71,"")</f>
        <v/>
      </c>
      <c r="B71" s="731" t="s">
        <v>338</v>
      </c>
      <c r="C71" s="1041"/>
      <c r="D71" s="1041"/>
      <c r="E71" s="1041"/>
      <c r="F71" s="1041"/>
      <c r="G71" s="1041"/>
      <c r="H71" s="1041"/>
      <c r="I71" s="1041"/>
      <c r="J71" s="1041"/>
      <c r="K71" s="1041"/>
      <c r="L71" s="1041"/>
      <c r="M71" s="1041"/>
      <c r="N71" s="1042"/>
    </row>
    <row r="72" spans="1:19" ht="13.15" customHeight="1">
      <c r="A72" s="5" t="str">
        <f>IF(PSUYr4!A72&lt;&gt;"",PSUYr4!A72,"")</f>
        <v/>
      </c>
      <c r="B72" s="836" t="s">
        <v>66</v>
      </c>
      <c r="C72" s="1131"/>
      <c r="D72" s="1001" t="str">
        <f>D2</f>
        <v>New-Continuation-Revision-Supplement</v>
      </c>
      <c r="E72" s="1174"/>
      <c r="F72" s="1174"/>
      <c r="G72" s="1174"/>
      <c r="H72" s="1174"/>
      <c r="I72" s="1174"/>
      <c r="J72" s="1002"/>
      <c r="K72" s="1043">
        <f>Instructions!A23</f>
        <v>0</v>
      </c>
      <c r="L72" s="1044"/>
      <c r="M72" s="1044"/>
      <c r="N72" s="1045"/>
      <c r="O72" s="4"/>
      <c r="P72" s="4"/>
      <c r="Q72" s="2"/>
    </row>
    <row r="73" spans="1:19" ht="13.15" customHeight="1">
      <c r="A73" s="5" t="str">
        <f>IF(PSUYr4!A73&lt;&gt;"",PSUYr4!A73,"")</f>
        <v/>
      </c>
      <c r="B73" s="738" t="s">
        <v>71</v>
      </c>
      <c r="C73" s="1103"/>
      <c r="D73" s="1001" t="str">
        <f>D3</f>
        <v>PI Name (Last, First)</v>
      </c>
      <c r="E73" s="1174"/>
      <c r="F73" s="1174"/>
      <c r="G73" s="1002"/>
      <c r="H73" s="1010" t="s">
        <v>20</v>
      </c>
      <c r="I73" s="1011"/>
      <c r="J73" s="1006" t="str">
        <f>IF(J3="","",J3)</f>
        <v/>
      </c>
      <c r="K73" s="1007"/>
      <c r="L73" s="20"/>
      <c r="M73" s="999" t="s">
        <v>62</v>
      </c>
      <c r="N73" s="1000"/>
      <c r="O73" s="26"/>
      <c r="P73" s="26"/>
    </row>
    <row r="74" spans="1:19" ht="13.15" customHeight="1">
      <c r="A74" s="5" t="str">
        <f>IF(PSUYr4!A74&lt;&gt;"",PSUYr4!A74,"")</f>
        <v/>
      </c>
      <c r="B74" s="1104" t="s">
        <v>19</v>
      </c>
      <c r="C74" s="1026"/>
      <c r="D74" s="830" t="str">
        <f>IF(D4="","",D4)</f>
        <v>Preparer</v>
      </c>
      <c r="E74" s="1012"/>
      <c r="F74" s="1012"/>
      <c r="G74" s="1013"/>
      <c r="H74" s="1023" t="s">
        <v>21</v>
      </c>
      <c r="I74" s="1024"/>
      <c r="J74" s="1006" t="str">
        <f>IF(J4="","",J4)</f>
        <v/>
      </c>
      <c r="K74" s="1007"/>
      <c r="M74" s="1001" t="str">
        <f>IF(M4="","",M4)</f>
        <v/>
      </c>
      <c r="N74" s="1002"/>
      <c r="O74" s="27"/>
      <c r="P74" s="27"/>
    </row>
    <row r="75" spans="1:19" ht="13.15" customHeight="1">
      <c r="A75" s="5" t="str">
        <f>IF(PSUYr4!A75&lt;&gt;"",PSUYr4!A75,"")</f>
        <v/>
      </c>
      <c r="B75" s="746" t="s">
        <v>69</v>
      </c>
      <c r="C75" s="1028"/>
      <c r="D75" s="996" t="str">
        <f>D5</f>
        <v>Sponsor Costs</v>
      </c>
      <c r="E75" s="731" t="s">
        <v>278</v>
      </c>
      <c r="F75" s="1041"/>
      <c r="G75" s="1041"/>
      <c r="H75" s="1041"/>
      <c r="I75" s="1041"/>
      <c r="J75" s="1041"/>
      <c r="K75" s="775" t="str">
        <f>K5</f>
        <v>Total Spon+PSU</v>
      </c>
      <c r="L75" s="731" t="s">
        <v>58</v>
      </c>
      <c r="M75" s="994"/>
      <c r="N75" s="775" t="str">
        <f>N5</f>
        <v>Total Project</v>
      </c>
      <c r="O75" s="17"/>
      <c r="P75" s="17"/>
    </row>
    <row r="76" spans="1:19" ht="13.15" customHeight="1" thickBot="1">
      <c r="A76" s="5" t="str">
        <f>IF(PSUYr4!A76&lt;&gt;"",PSUYr4!A76,"")</f>
        <v/>
      </c>
      <c r="B76" s="1132"/>
      <c r="C76" s="1030"/>
      <c r="D76" s="997"/>
      <c r="E76" s="18" t="str">
        <f t="shared" ref="E76:M76" si="22">E6</f>
        <v>Dept E&amp;G</v>
      </c>
      <c r="F76" s="18" t="str">
        <f t="shared" si="22"/>
        <v>College</v>
      </c>
      <c r="G76" s="18" t="str">
        <f t="shared" si="22"/>
        <v>Other1</v>
      </c>
      <c r="H76" s="18" t="str">
        <f t="shared" si="22"/>
        <v>Other2</v>
      </c>
      <c r="I76" s="18" t="str">
        <f t="shared" si="22"/>
        <v>Other3</v>
      </c>
      <c r="J76" s="18" t="str">
        <f t="shared" si="22"/>
        <v>Total PSU</v>
      </c>
      <c r="K76" s="993"/>
      <c r="L76" s="19" t="str">
        <f t="shared" si="22"/>
        <v>Cash</v>
      </c>
      <c r="M76" s="18" t="str">
        <f t="shared" si="22"/>
        <v>In-Kind</v>
      </c>
      <c r="N76" s="993"/>
    </row>
    <row r="77" spans="1:19" ht="13.15" customHeight="1">
      <c r="A77" s="5" t="str">
        <f>IF(PSUYr4!A77&lt;&gt;"",PSUYr4!A77,"")</f>
        <v/>
      </c>
      <c r="B77" s="266" t="s">
        <v>1</v>
      </c>
      <c r="C77" s="267"/>
      <c r="D77" s="267"/>
      <c r="E77" s="267"/>
      <c r="F77" s="267"/>
      <c r="G77" s="267"/>
      <c r="H77" s="267"/>
      <c r="I77" s="267"/>
      <c r="J77" s="267"/>
      <c r="K77" s="267"/>
      <c r="L77" s="267"/>
      <c r="M77" s="267"/>
      <c r="N77" s="268"/>
    </row>
    <row r="78" spans="1:19" ht="13.15" customHeight="1">
      <c r="A78" s="5" t="str">
        <f>IF(PSUYr4!A78&lt;&gt;"",PSUYr4!A78,"")</f>
        <v/>
      </c>
      <c r="B78" s="269"/>
      <c r="C78" s="8" t="str">
        <f>Sponsor!B78</f>
        <v>Total Non-Student Salaries and Wages</v>
      </c>
      <c r="D78" s="53">
        <f>Sponsor!H78</f>
        <v>0</v>
      </c>
      <c r="E78" s="58">
        <f>U10+AA10+E15+E16+E19+E20+E21+E22</f>
        <v>0</v>
      </c>
      <c r="F78" s="58">
        <f>U15+AA15+F15+F16+F19+F20+F21+F22</f>
        <v>0</v>
      </c>
      <c r="G78" s="58">
        <f>U19+AA19+G15+G16+G19+G20+G21+G22</f>
        <v>0</v>
      </c>
      <c r="H78" s="58">
        <f>U23+AA23+H15+H16+H19+H20+H21+H22</f>
        <v>0</v>
      </c>
      <c r="I78" s="58">
        <f>U27+AA27+I15+I16+I19+I20+I21+I22</f>
        <v>0</v>
      </c>
      <c r="J78" s="86">
        <f>SUM(E78:I78)</f>
        <v>0</v>
      </c>
      <c r="K78" s="53">
        <f>D78+J78</f>
        <v>0</v>
      </c>
      <c r="L78" s="58">
        <f>L13+L15+L16+L19+L20+L21+L22</f>
        <v>0</v>
      </c>
      <c r="M78" s="58">
        <f>M13+M15+M16+M19+M20+M21+M22</f>
        <v>0</v>
      </c>
      <c r="N78" s="270">
        <f>SUM(K78:M78)</f>
        <v>0</v>
      </c>
      <c r="Q78" s="2"/>
    </row>
    <row r="79" spans="1:19" ht="13.15" customHeight="1">
      <c r="A79" s="5" t="str">
        <f>IF(PSUYr4!A79&lt;&gt;"",PSUYr4!A79,"")</f>
        <v/>
      </c>
      <c r="B79" s="269"/>
      <c r="C79" s="9" t="str">
        <f>Sponsor!B79</f>
        <v xml:space="preserve"> Total Salaries/Wages Summer/Temp</v>
      </c>
      <c r="D79" s="59">
        <f>Sponsor!H79</f>
        <v>0</v>
      </c>
      <c r="E79" s="58">
        <f>E20+E21+U10+Z10</f>
        <v>0</v>
      </c>
      <c r="F79" s="58">
        <f>F20+F21+U15+Z15</f>
        <v>0</v>
      </c>
      <c r="G79" s="58">
        <f>G20+G21+U19+Z19</f>
        <v>0</v>
      </c>
      <c r="H79" s="58">
        <f>H20+H21+U23+Z23</f>
        <v>0</v>
      </c>
      <c r="I79" s="58">
        <f>I20+I21+U27+Z27</f>
        <v>0</v>
      </c>
      <c r="J79" s="71">
        <f>SUM(E79:I79)</f>
        <v>0</v>
      </c>
      <c r="K79" s="59">
        <f>D79+J79</f>
        <v>0</v>
      </c>
      <c r="L79" s="58">
        <f>L20+L21</f>
        <v>0</v>
      </c>
      <c r="M79" s="58">
        <f>M20+M21</f>
        <v>0</v>
      </c>
      <c r="N79" s="271">
        <f>SUM(K79:M79)</f>
        <v>0</v>
      </c>
    </row>
    <row r="80" spans="1:19" ht="13.15" customHeight="1">
      <c r="A80" s="5" t="str">
        <f>IF(PSUYr4!A80&lt;&gt;"",PSUYr4!A80,"")</f>
        <v/>
      </c>
      <c r="B80" s="1134" t="str">
        <f>Sponsor!B80</f>
        <v>Full Fringe Employees</v>
      </c>
      <c r="C80" s="737"/>
      <c r="D80" s="59">
        <f>Sponsor!H80</f>
        <v>0</v>
      </c>
      <c r="E80" s="58">
        <f>ROUND((E78-E79)*E67,0)</f>
        <v>0</v>
      </c>
      <c r="F80" s="58">
        <f>ROUND((F78-F79)*F67,0)</f>
        <v>0</v>
      </c>
      <c r="G80" s="58">
        <f>ROUND((G78-G79)*G67,0)</f>
        <v>0</v>
      </c>
      <c r="H80" s="58">
        <f>ROUND((H78-H79)*H67,0)</f>
        <v>0</v>
      </c>
      <c r="I80" s="58">
        <f>ROUND((I78-I79)*I67,0)</f>
        <v>0</v>
      </c>
      <c r="J80" s="71">
        <f>SUM(E80:I80)</f>
        <v>0</v>
      </c>
      <c r="K80" s="59">
        <f>D80+J80</f>
        <v>0</v>
      </c>
      <c r="L80" s="58">
        <f>ROUND((L78-L79)*L67,0)</f>
        <v>0</v>
      </c>
      <c r="M80" s="58">
        <f>ROUND((M78-M79)*M67,0)</f>
        <v>0</v>
      </c>
      <c r="N80" s="271">
        <f>SUM(K80:M80)</f>
        <v>0</v>
      </c>
      <c r="Q80" s="12"/>
    </row>
    <row r="81" spans="1:17" ht="13.15" customHeight="1">
      <c r="A81" s="5" t="str">
        <f>IF(PSUYr4!A81&lt;&gt;"",PSUYr4!A81,"")</f>
        <v/>
      </c>
      <c r="B81" s="1135" t="str">
        <f>Sponsor!B81</f>
        <v>Partial/Summer Fringe Employees</v>
      </c>
      <c r="C81" s="1136"/>
      <c r="D81" s="64">
        <f>Sponsor!H81</f>
        <v>0</v>
      </c>
      <c r="E81" s="65">
        <f>ROUND(E79*E68,0)</f>
        <v>0</v>
      </c>
      <c r="F81" s="65">
        <f>ROUND(F79*F68,0)</f>
        <v>0</v>
      </c>
      <c r="G81" s="65">
        <f>ROUND(G79*G68,0)</f>
        <v>0</v>
      </c>
      <c r="H81" s="65">
        <f>ROUND(H79*H68,0)</f>
        <v>0</v>
      </c>
      <c r="I81" s="65">
        <f>ROUND(I79*I68,0)</f>
        <v>0</v>
      </c>
      <c r="J81" s="87">
        <f>SUM(E81:I81)</f>
        <v>0</v>
      </c>
      <c r="K81" s="64">
        <f>D81+J81</f>
        <v>0</v>
      </c>
      <c r="L81" s="65">
        <f>ROUND(L79*L68,0)</f>
        <v>0</v>
      </c>
      <c r="M81" s="65">
        <f>ROUND(M79*M68,0)</f>
        <v>0</v>
      </c>
      <c r="N81" s="272">
        <f>SUM(K81:M81)</f>
        <v>0</v>
      </c>
      <c r="Q81" s="12"/>
    </row>
    <row r="82" spans="1:17" ht="13.15" customHeight="1" thickBot="1">
      <c r="A82" s="5" t="str">
        <f>IF(PSUYr4!A82&lt;&gt;"",PSUYr4!A82,"")</f>
        <v/>
      </c>
      <c r="B82" s="1133" t="s">
        <v>3</v>
      </c>
      <c r="C82" s="781"/>
      <c r="D82" s="280">
        <f>Sponsor!H82</f>
        <v>0</v>
      </c>
      <c r="E82" s="281">
        <f>E80+E81</f>
        <v>0</v>
      </c>
      <c r="F82" s="281">
        <f>F80+F81</f>
        <v>0</v>
      </c>
      <c r="G82" s="281">
        <f>G80+G81</f>
        <v>0</v>
      </c>
      <c r="H82" s="281">
        <f>H80+H81</f>
        <v>0</v>
      </c>
      <c r="I82" s="281">
        <f>I80+I81</f>
        <v>0</v>
      </c>
      <c r="J82" s="282">
        <f>SUM(E82:I82)</f>
        <v>0</v>
      </c>
      <c r="K82" s="280">
        <f>D82+J82</f>
        <v>0</v>
      </c>
      <c r="L82" s="281">
        <f>L80+L81</f>
        <v>0</v>
      </c>
      <c r="M82" s="281">
        <f>M80+M81</f>
        <v>0</v>
      </c>
      <c r="N82" s="283">
        <f>SUM(K82:M82)</f>
        <v>0</v>
      </c>
      <c r="Q82" s="12"/>
    </row>
    <row r="83" spans="1:17" ht="13.15" customHeight="1">
      <c r="A83" s="5" t="str">
        <f>IF(PSUYr4!A83&lt;&gt;"",PSUYr4!A83,"")</f>
        <v/>
      </c>
      <c r="B83" s="306" t="s">
        <v>318</v>
      </c>
      <c r="C83" s="274"/>
      <c r="D83" s="274"/>
      <c r="E83" s="274"/>
      <c r="F83" s="274"/>
      <c r="G83" s="274"/>
      <c r="H83" s="274"/>
      <c r="I83" s="274"/>
      <c r="J83" s="274"/>
      <c r="K83" s="274"/>
      <c r="L83" s="274"/>
      <c r="M83" s="274"/>
      <c r="N83" s="275"/>
      <c r="O83" s="13"/>
      <c r="P83" s="13"/>
    </row>
    <row r="84" spans="1:17" ht="13.15" customHeight="1">
      <c r="A84" s="5" t="str">
        <f>IF(PSUYr4!A84&lt;&gt;"",PSUYr4!A84,"")</f>
        <v/>
      </c>
      <c r="B84" s="784" t="s">
        <v>319</v>
      </c>
      <c r="C84" s="772"/>
      <c r="D84" s="321" t="str">
        <f>Sponsor!H84</f>
        <v>SW</v>
      </c>
      <c r="E84" s="109"/>
      <c r="F84" s="96"/>
      <c r="G84" s="96"/>
      <c r="H84" s="96"/>
      <c r="I84" s="96"/>
      <c r="J84" s="96"/>
      <c r="K84" s="102"/>
      <c r="L84" s="102"/>
      <c r="M84" s="102"/>
      <c r="N84" s="277"/>
    </row>
    <row r="85" spans="1:17" ht="13.15" customHeight="1">
      <c r="A85" s="5" t="str">
        <f>IF(PSUYr4!A85&lt;&gt;"",PSUYr4!A85,"")</f>
        <v/>
      </c>
      <c r="B85" s="736" t="s">
        <v>4</v>
      </c>
      <c r="C85" s="737"/>
      <c r="D85" s="58">
        <f>Sponsor!H85</f>
        <v>0</v>
      </c>
      <c r="E85" s="362">
        <f t="shared" ref="E85:J85" si="23">E53</f>
        <v>0</v>
      </c>
      <c r="F85" s="361">
        <f t="shared" si="23"/>
        <v>0</v>
      </c>
      <c r="G85" s="361">
        <f t="shared" si="23"/>
        <v>0</v>
      </c>
      <c r="H85" s="361">
        <f t="shared" si="23"/>
        <v>0</v>
      </c>
      <c r="I85" s="361">
        <f t="shared" si="23"/>
        <v>0</v>
      </c>
      <c r="J85" s="71">
        <f t="shared" si="23"/>
        <v>0</v>
      </c>
      <c r="K85" s="71">
        <f>D85+J85</f>
        <v>0</v>
      </c>
      <c r="L85" s="1017" t="s">
        <v>235</v>
      </c>
      <c r="M85" s="1018"/>
      <c r="N85" s="271">
        <f t="shared" ref="N85:N91" si="24">SUM(K85:M85)</f>
        <v>0</v>
      </c>
    </row>
    <row r="86" spans="1:17" ht="13.15" customHeight="1">
      <c r="A86" s="5" t="str">
        <f>IF(PSUYr4!A86&lt;&gt;"",PSUYr4!A86,"")</f>
        <v/>
      </c>
      <c r="B86" s="736" t="s">
        <v>5</v>
      </c>
      <c r="C86" s="737"/>
      <c r="D86" s="58">
        <f>Sponsor!H86</f>
        <v>0</v>
      </c>
      <c r="E86" s="362">
        <f>-E31</f>
        <v>0</v>
      </c>
      <c r="F86" s="361">
        <f>-F31</f>
        <v>0</v>
      </c>
      <c r="G86" s="361">
        <f>-G31</f>
        <v>0</v>
      </c>
      <c r="H86" s="361">
        <f>-H31</f>
        <v>0</v>
      </c>
      <c r="I86" s="361">
        <f>-I31</f>
        <v>0</v>
      </c>
      <c r="J86" s="71">
        <f>SUM(E86:I86)</f>
        <v>0</v>
      </c>
      <c r="K86" s="71">
        <f t="shared" ref="K86:K91" si="25">D86+J86</f>
        <v>0</v>
      </c>
      <c r="L86" s="1019"/>
      <c r="M86" s="1020"/>
      <c r="N86" s="271">
        <f t="shared" si="24"/>
        <v>0</v>
      </c>
    </row>
    <row r="87" spans="1:17" ht="13.15" customHeight="1">
      <c r="A87" s="5" t="str">
        <f>IF(PSUYr4!A87&lt;&gt;"",PSUYr4!A87,"")</f>
        <v/>
      </c>
      <c r="B87" s="736" t="s">
        <v>8</v>
      </c>
      <c r="C87" s="737"/>
      <c r="D87" s="58">
        <f>Sponsor!H87</f>
        <v>0</v>
      </c>
      <c r="E87" s="362">
        <f>-E42</f>
        <v>0</v>
      </c>
      <c r="F87" s="361">
        <f>-F42</f>
        <v>0</v>
      </c>
      <c r="G87" s="361">
        <f>-G42</f>
        <v>0</v>
      </c>
      <c r="H87" s="361">
        <f>-H42</f>
        <v>0</v>
      </c>
      <c r="I87" s="361">
        <f>-I42</f>
        <v>0</v>
      </c>
      <c r="J87" s="71">
        <f>SUM(E87:I87)</f>
        <v>0</v>
      </c>
      <c r="K87" s="71">
        <f t="shared" si="25"/>
        <v>0</v>
      </c>
      <c r="L87" s="1019"/>
      <c r="M87" s="1020"/>
      <c r="N87" s="271">
        <f t="shared" si="24"/>
        <v>0</v>
      </c>
    </row>
    <row r="88" spans="1:17" ht="13.15" customHeight="1">
      <c r="A88" s="5" t="str">
        <f>IF(PSUYr4!A88&lt;&gt;"",PSUYr4!A88,"")</f>
        <v/>
      </c>
      <c r="B88" s="736" t="s">
        <v>6</v>
      </c>
      <c r="C88" s="737"/>
      <c r="D88" s="58">
        <f>Sponsor!H88</f>
        <v>0</v>
      </c>
      <c r="E88" s="362">
        <f>-E49</f>
        <v>0</v>
      </c>
      <c r="F88" s="361">
        <f>-F49</f>
        <v>0</v>
      </c>
      <c r="G88" s="361">
        <f>-G49</f>
        <v>0</v>
      </c>
      <c r="H88" s="361">
        <f>-H49</f>
        <v>0</v>
      </c>
      <c r="I88" s="361">
        <f>-I49</f>
        <v>0</v>
      </c>
      <c r="J88" s="71">
        <f>SUM(E88:I88)</f>
        <v>0</v>
      </c>
      <c r="K88" s="71">
        <f t="shared" si="25"/>
        <v>0</v>
      </c>
      <c r="L88" s="1019"/>
      <c r="M88" s="1020"/>
      <c r="N88" s="271">
        <f t="shared" si="24"/>
        <v>0</v>
      </c>
    </row>
    <row r="89" spans="1:17" ht="13.15" customHeight="1">
      <c r="A89" s="5" t="str">
        <f>IF(PSUYr4!A89&lt;&gt;"",PSUYr4!A89,"")</f>
        <v/>
      </c>
      <c r="C89" s="9" t="s">
        <v>209</v>
      </c>
      <c r="D89" s="63">
        <f>Sponsor!H89</f>
        <v>0</v>
      </c>
      <c r="E89" s="376" t="s">
        <v>9</v>
      </c>
      <c r="F89" s="377" t="s">
        <v>9</v>
      </c>
      <c r="G89" s="377" t="s">
        <v>9</v>
      </c>
      <c r="H89" s="377" t="s">
        <v>9</v>
      </c>
      <c r="I89" s="377" t="s">
        <v>9</v>
      </c>
      <c r="J89" s="71">
        <f>SUM(E89:I89)</f>
        <v>0</v>
      </c>
      <c r="K89" s="71">
        <f>D89+J89</f>
        <v>0</v>
      </c>
      <c r="L89" s="1019"/>
      <c r="M89" s="1020"/>
      <c r="N89" s="285">
        <f>K89</f>
        <v>0</v>
      </c>
    </row>
    <row r="90" spans="1:17" ht="13.15" customHeight="1">
      <c r="A90" s="5" t="str">
        <f>IF(PSUYr4!A90&lt;&gt;"",PSUYr4!A90,"")</f>
        <v/>
      </c>
      <c r="B90" s="770" t="s">
        <v>291</v>
      </c>
      <c r="C90" s="737"/>
      <c r="D90" s="364">
        <f>Sponsor!H90</f>
        <v>0</v>
      </c>
      <c r="E90" s="544">
        <f>-(E24+E25+E36+E51+E44+E45+E46+E47+E48)</f>
        <v>0</v>
      </c>
      <c r="F90" s="447">
        <f>-(F24+F25+F36+F51+F44+F45+F46+F47+F48)</f>
        <v>0</v>
      </c>
      <c r="G90" s="447">
        <f>-(G24+G25+G36+G51+G44+G45+G46+G47+G48)</f>
        <v>0</v>
      </c>
      <c r="H90" s="447">
        <f>-(H24+H25+H36+H51+H44+H45+H46+H47+H48)</f>
        <v>0</v>
      </c>
      <c r="I90" s="447">
        <f>-(I24+I25+I36+I51+I44+I45+I46+I47+I48)</f>
        <v>0</v>
      </c>
      <c r="J90" s="71">
        <f>SUM(E90:I90)</f>
        <v>0</v>
      </c>
      <c r="K90" s="71">
        <f t="shared" si="25"/>
        <v>0</v>
      </c>
      <c r="L90" s="1019"/>
      <c r="M90" s="1020"/>
      <c r="N90" s="285">
        <f t="shared" si="24"/>
        <v>0</v>
      </c>
    </row>
    <row r="91" spans="1:17" s="3" customFormat="1" ht="13.15" customHeight="1" thickBot="1">
      <c r="A91" s="318" t="str">
        <f>IF(PSUYr4!A91&lt;&gt;"",PSUYr4!A91,"")</f>
        <v/>
      </c>
      <c r="B91" s="763" t="s">
        <v>329</v>
      </c>
      <c r="C91" s="781"/>
      <c r="D91" s="264">
        <f>Sponsor!H91</f>
        <v>0</v>
      </c>
      <c r="E91" s="542">
        <f t="shared" ref="E91:J91" si="26">SUM(E85:E90)</f>
        <v>0</v>
      </c>
      <c r="F91" s="542">
        <f t="shared" si="26"/>
        <v>0</v>
      </c>
      <c r="G91" s="542">
        <f t="shared" si="26"/>
        <v>0</v>
      </c>
      <c r="H91" s="542">
        <f t="shared" si="26"/>
        <v>0</v>
      </c>
      <c r="I91" s="542">
        <f t="shared" si="26"/>
        <v>0</v>
      </c>
      <c r="J91" s="288">
        <f t="shared" si="26"/>
        <v>0</v>
      </c>
      <c r="K91" s="288">
        <f t="shared" si="25"/>
        <v>0</v>
      </c>
      <c r="L91" s="780"/>
      <c r="M91" s="1021"/>
      <c r="N91" s="273">
        <f t="shared" si="24"/>
        <v>0</v>
      </c>
      <c r="O91"/>
      <c r="P91"/>
    </row>
    <row r="92" spans="1:17" ht="13.15" customHeight="1">
      <c r="A92" s="321" t="str">
        <f>IF(PSUYr4!A92&lt;&gt;"",PSUYr4!A92,"")</f>
        <v/>
      </c>
      <c r="B92" s="306" t="str">
        <f>IF(PSUYr1!B92="","",PSUYr1!B92)</f>
        <v>ADDITIONAL SENIOR PERSONNEL - names and account codes must be entered in Sponsor tab</v>
      </c>
      <c r="C92" s="274"/>
      <c r="D92" s="274"/>
      <c r="E92" s="274"/>
      <c r="F92" s="274"/>
      <c r="G92" s="274"/>
      <c r="H92" s="274"/>
      <c r="I92" s="274"/>
      <c r="J92" s="274"/>
      <c r="K92" s="274"/>
      <c r="L92" s="274"/>
      <c r="M92" s="274"/>
      <c r="N92" s="275"/>
      <c r="O92" s="27"/>
      <c r="P92" s="27"/>
    </row>
    <row r="93" spans="1:17" ht="13.15" customHeight="1">
      <c r="A93" s="396" t="str">
        <f>IF(PSUYr4!A93&lt;&gt;"",PSUYr4!A93,"")</f>
        <v/>
      </c>
      <c r="B93" s="309" t="str">
        <f>PSUYr1!B93</f>
        <v/>
      </c>
      <c r="C93" s="46" t="str">
        <f>IF(PSUYr1!C93="","",PSUYr1!C93)</f>
        <v/>
      </c>
      <c r="D93" s="354">
        <f>Sponsor!H93</f>
        <v>0</v>
      </c>
      <c r="E93" s="51"/>
      <c r="F93" s="51"/>
      <c r="G93" s="51"/>
      <c r="H93" s="51"/>
      <c r="I93" s="51"/>
      <c r="J93" s="52">
        <f t="shared" ref="J93:J108" si="27">SUM(E93:I93)</f>
        <v>0</v>
      </c>
      <c r="K93" s="53">
        <f t="shared" ref="K93:K108" si="28">D93+J93</f>
        <v>0</v>
      </c>
      <c r="L93" s="51"/>
      <c r="M93" s="51"/>
      <c r="N93" s="270">
        <f t="shared" ref="N93:N108" si="29">SUM(K93:M93)</f>
        <v>0</v>
      </c>
      <c r="O93" s="21"/>
      <c r="P93" s="21"/>
    </row>
    <row r="94" spans="1:17" ht="13.15" customHeight="1">
      <c r="A94" s="396" t="str">
        <f>IF(PSUYr4!A94&lt;&gt;"",PSUYr4!A94,"")</f>
        <v/>
      </c>
      <c r="B94" s="309" t="str">
        <f>PSUYr1!B94</f>
        <v/>
      </c>
      <c r="C94" s="46" t="str">
        <f>IF(PSUYr1!C94="","",PSUYr1!C94)</f>
        <v/>
      </c>
      <c r="D94" s="355">
        <f>Sponsor!H94</f>
        <v>0</v>
      </c>
      <c r="E94" s="57"/>
      <c r="F94" s="57"/>
      <c r="G94" s="57"/>
      <c r="H94" s="57"/>
      <c r="I94" s="57"/>
      <c r="J94" s="58">
        <f t="shared" si="27"/>
        <v>0</v>
      </c>
      <c r="K94" s="59">
        <f t="shared" si="28"/>
        <v>0</v>
      </c>
      <c r="L94" s="57"/>
      <c r="M94" s="57"/>
      <c r="N94" s="271">
        <f t="shared" si="29"/>
        <v>0</v>
      </c>
      <c r="O94" s="21"/>
      <c r="P94" s="21"/>
    </row>
    <row r="95" spans="1:17" ht="13.15" customHeight="1">
      <c r="A95" s="396" t="str">
        <f>IF(PSUYr4!A95&lt;&gt;"",PSUYr4!A95,"")</f>
        <v/>
      </c>
      <c r="B95" s="309" t="str">
        <f>PSUYr1!B95</f>
        <v/>
      </c>
      <c r="C95" s="46" t="str">
        <f>IF(PSUYr1!C95="","",PSUYr1!C95)</f>
        <v/>
      </c>
      <c r="D95" s="355">
        <f>Sponsor!H95</f>
        <v>0</v>
      </c>
      <c r="E95" s="57"/>
      <c r="F95" s="57"/>
      <c r="G95" s="57"/>
      <c r="H95" s="57"/>
      <c r="I95" s="57"/>
      <c r="J95" s="58">
        <f t="shared" si="27"/>
        <v>0</v>
      </c>
      <c r="K95" s="59">
        <f t="shared" si="28"/>
        <v>0</v>
      </c>
      <c r="L95" s="57"/>
      <c r="M95" s="57"/>
      <c r="N95" s="271">
        <f t="shared" si="29"/>
        <v>0</v>
      </c>
      <c r="O95" s="21"/>
      <c r="P95" s="21"/>
    </row>
    <row r="96" spans="1:17" ht="13.15" customHeight="1">
      <c r="A96" s="396" t="str">
        <f>IF(PSUYr4!A96&lt;&gt;"",PSUYr4!A96,"")</f>
        <v/>
      </c>
      <c r="B96" s="309" t="str">
        <f>PSUYr1!B96</f>
        <v/>
      </c>
      <c r="C96" s="46" t="str">
        <f>IF(PSUYr1!C96="","",PSUYr1!C96)</f>
        <v/>
      </c>
      <c r="D96" s="355">
        <f>Sponsor!H96</f>
        <v>0</v>
      </c>
      <c r="E96" s="57"/>
      <c r="F96" s="57"/>
      <c r="G96" s="57"/>
      <c r="H96" s="57"/>
      <c r="I96" s="57"/>
      <c r="J96" s="58">
        <f t="shared" si="27"/>
        <v>0</v>
      </c>
      <c r="K96" s="59">
        <f t="shared" si="28"/>
        <v>0</v>
      </c>
      <c r="L96" s="57"/>
      <c r="M96" s="57"/>
      <c r="N96" s="271">
        <f t="shared" si="29"/>
        <v>0</v>
      </c>
      <c r="O96" s="21"/>
      <c r="P96" s="21"/>
    </row>
    <row r="97" spans="1:18" ht="13.15" customHeight="1">
      <c r="A97" s="396" t="str">
        <f>IF(PSUYr4!A97&lt;&gt;"",PSUYr4!A97,"")</f>
        <v/>
      </c>
      <c r="B97" s="309" t="str">
        <f>PSUYr1!B97</f>
        <v/>
      </c>
      <c r="C97" s="46" t="str">
        <f>IF(PSUYr1!C97="","",PSUYr1!C97)</f>
        <v/>
      </c>
      <c r="D97" s="355">
        <f>Sponsor!H97</f>
        <v>0</v>
      </c>
      <c r="E97" s="57"/>
      <c r="F97" s="57"/>
      <c r="G97" s="57"/>
      <c r="H97" s="57"/>
      <c r="I97" s="57"/>
      <c r="J97" s="58">
        <f t="shared" si="27"/>
        <v>0</v>
      </c>
      <c r="K97" s="59">
        <f t="shared" si="28"/>
        <v>0</v>
      </c>
      <c r="L97" s="57"/>
      <c r="M97" s="57"/>
      <c r="N97" s="271">
        <f t="shared" si="29"/>
        <v>0</v>
      </c>
      <c r="O97" s="21"/>
      <c r="P97" s="21"/>
    </row>
    <row r="98" spans="1:18" ht="13.15" customHeight="1">
      <c r="A98" s="396" t="str">
        <f>IF(PSUYr4!A98&lt;&gt;"",PSUYr4!A98,"")</f>
        <v/>
      </c>
      <c r="B98" s="309" t="str">
        <f>PSUYr1!B98</f>
        <v/>
      </c>
      <c r="C98" s="46" t="str">
        <f>IF(PSUYr1!C98="","",PSUYr1!C98)</f>
        <v/>
      </c>
      <c r="D98" s="355">
        <f>Sponsor!H98</f>
        <v>0</v>
      </c>
      <c r="E98" s="57"/>
      <c r="F98" s="57"/>
      <c r="G98" s="57"/>
      <c r="H98" s="57"/>
      <c r="I98" s="57"/>
      <c r="J98" s="58">
        <f t="shared" si="27"/>
        <v>0</v>
      </c>
      <c r="K98" s="59">
        <f t="shared" si="28"/>
        <v>0</v>
      </c>
      <c r="L98" s="57"/>
      <c r="M98" s="57"/>
      <c r="N98" s="271">
        <f t="shared" si="29"/>
        <v>0</v>
      </c>
      <c r="O98" s="21"/>
      <c r="P98" s="21"/>
    </row>
    <row r="99" spans="1:18" ht="13.15" customHeight="1">
      <c r="A99" s="396" t="str">
        <f>IF(PSUYr4!A99&lt;&gt;"",PSUYr4!A99,"")</f>
        <v/>
      </c>
      <c r="B99" s="309" t="str">
        <f>PSUYr1!B99</f>
        <v/>
      </c>
      <c r="C99" s="46" t="str">
        <f>IF(PSUYr1!C99="","",PSUYr1!C99)</f>
        <v/>
      </c>
      <c r="D99" s="355">
        <f>Sponsor!H99</f>
        <v>0</v>
      </c>
      <c r="E99" s="57"/>
      <c r="F99" s="57"/>
      <c r="G99" s="57"/>
      <c r="H99" s="57"/>
      <c r="I99" s="57"/>
      <c r="J99" s="58">
        <f t="shared" si="27"/>
        <v>0</v>
      </c>
      <c r="K99" s="59">
        <f t="shared" si="28"/>
        <v>0</v>
      </c>
      <c r="L99" s="57"/>
      <c r="M99" s="57"/>
      <c r="N99" s="271">
        <f t="shared" si="29"/>
        <v>0</v>
      </c>
      <c r="O99" s="21"/>
      <c r="P99" s="21"/>
    </row>
    <row r="100" spans="1:18" ht="13.15" customHeight="1">
      <c r="A100" s="396" t="str">
        <f>IF(PSUYr4!A100&lt;&gt;"",PSUYr4!A100,"")</f>
        <v/>
      </c>
      <c r="B100" s="309" t="str">
        <f>PSUYr1!B100</f>
        <v/>
      </c>
      <c r="C100" s="46" t="str">
        <f>IF(PSUYr1!C100="","",PSUYr1!C100)</f>
        <v/>
      </c>
      <c r="D100" s="355">
        <f>Sponsor!H100</f>
        <v>0</v>
      </c>
      <c r="E100" s="57"/>
      <c r="F100" s="57"/>
      <c r="G100" s="57"/>
      <c r="H100" s="57"/>
      <c r="I100" s="57"/>
      <c r="J100" s="58">
        <f t="shared" si="27"/>
        <v>0</v>
      </c>
      <c r="K100" s="59">
        <f t="shared" si="28"/>
        <v>0</v>
      </c>
      <c r="L100" s="57"/>
      <c r="M100" s="57"/>
      <c r="N100" s="271">
        <f t="shared" si="29"/>
        <v>0</v>
      </c>
      <c r="O100" s="21"/>
      <c r="P100" s="21"/>
    </row>
    <row r="101" spans="1:18" ht="13.15" customHeight="1">
      <c r="A101" s="396" t="str">
        <f>IF(PSUYr4!A101&lt;&gt;"",PSUYr4!A101,"")</f>
        <v/>
      </c>
      <c r="B101" s="309" t="str">
        <f>PSUYr1!B101</f>
        <v/>
      </c>
      <c r="C101" s="46" t="str">
        <f>IF(PSUYr1!C101="","",PSUYr1!C101)</f>
        <v/>
      </c>
      <c r="D101" s="355">
        <f>Sponsor!H101</f>
        <v>0</v>
      </c>
      <c r="E101" s="57"/>
      <c r="F101" s="57"/>
      <c r="G101" s="57"/>
      <c r="H101" s="57"/>
      <c r="I101" s="57"/>
      <c r="J101" s="58">
        <f t="shared" si="27"/>
        <v>0</v>
      </c>
      <c r="K101" s="59">
        <f t="shared" si="28"/>
        <v>0</v>
      </c>
      <c r="L101" s="57"/>
      <c r="M101" s="57"/>
      <c r="N101" s="271">
        <f t="shared" si="29"/>
        <v>0</v>
      </c>
      <c r="O101" s="21"/>
      <c r="P101" s="21"/>
    </row>
    <row r="102" spans="1:18" ht="13.15" customHeight="1">
      <c r="A102" s="396" t="str">
        <f>IF(PSUYr4!A102&lt;&gt;"",PSUYr4!A102,"")</f>
        <v/>
      </c>
      <c r="B102" s="309" t="str">
        <f>PSUYr1!B102</f>
        <v/>
      </c>
      <c r="C102" s="46" t="str">
        <f>IF(PSUYr1!C102="","",PSUYr1!C102)</f>
        <v/>
      </c>
      <c r="D102" s="355">
        <f>Sponsor!H102</f>
        <v>0</v>
      </c>
      <c r="E102" s="57"/>
      <c r="F102" s="57"/>
      <c r="G102" s="57"/>
      <c r="H102" s="57"/>
      <c r="I102" s="57"/>
      <c r="J102" s="58">
        <f t="shared" si="27"/>
        <v>0</v>
      </c>
      <c r="K102" s="59">
        <f t="shared" si="28"/>
        <v>0</v>
      </c>
      <c r="L102" s="57"/>
      <c r="M102" s="57"/>
      <c r="N102" s="271">
        <f t="shared" si="29"/>
        <v>0</v>
      </c>
      <c r="O102" s="21"/>
      <c r="P102" s="21"/>
    </row>
    <row r="103" spans="1:18" ht="13.15" customHeight="1">
      <c r="A103" s="396" t="str">
        <f>IF(PSUYr4!A103&lt;&gt;"",PSUYr4!A103,"")</f>
        <v/>
      </c>
      <c r="B103" s="309" t="str">
        <f>PSUYr1!B103</f>
        <v/>
      </c>
      <c r="C103" s="46" t="str">
        <f>IF(PSUYr1!C103="","",PSUYr1!C103)</f>
        <v/>
      </c>
      <c r="D103" s="355">
        <f>Sponsor!H103</f>
        <v>0</v>
      </c>
      <c r="E103" s="57"/>
      <c r="F103" s="57"/>
      <c r="G103" s="57"/>
      <c r="H103" s="57"/>
      <c r="I103" s="57"/>
      <c r="J103" s="58">
        <f t="shared" si="27"/>
        <v>0</v>
      </c>
      <c r="K103" s="59">
        <f t="shared" si="28"/>
        <v>0</v>
      </c>
      <c r="L103" s="57"/>
      <c r="M103" s="57"/>
      <c r="N103" s="271">
        <f t="shared" si="29"/>
        <v>0</v>
      </c>
      <c r="O103" s="21"/>
      <c r="P103" s="21"/>
    </row>
    <row r="104" spans="1:18" ht="13.15" customHeight="1">
      <c r="A104" s="396" t="str">
        <f>IF(PSUYr4!A104&lt;&gt;"",PSUYr4!A104,"")</f>
        <v/>
      </c>
      <c r="B104" s="309" t="str">
        <f>PSUYr1!B104</f>
        <v/>
      </c>
      <c r="C104" s="46" t="str">
        <f>IF(PSUYr1!C104="","",PSUYr1!C104)</f>
        <v/>
      </c>
      <c r="D104" s="355">
        <f>Sponsor!H104</f>
        <v>0</v>
      </c>
      <c r="E104" s="57"/>
      <c r="F104" s="57"/>
      <c r="G104" s="57"/>
      <c r="H104" s="57"/>
      <c r="I104" s="57"/>
      <c r="J104" s="58">
        <f t="shared" si="27"/>
        <v>0</v>
      </c>
      <c r="K104" s="59">
        <f t="shared" si="28"/>
        <v>0</v>
      </c>
      <c r="L104" s="57"/>
      <c r="M104" s="57"/>
      <c r="N104" s="271">
        <f t="shared" si="29"/>
        <v>0</v>
      </c>
      <c r="O104" s="21"/>
      <c r="P104" s="21"/>
    </row>
    <row r="105" spans="1:18" ht="13.15" customHeight="1">
      <c r="A105" s="396" t="str">
        <f>IF(PSUYr4!A105&lt;&gt;"",PSUYr4!A105,"")</f>
        <v/>
      </c>
      <c r="B105" s="309" t="str">
        <f>PSUYr1!B105</f>
        <v/>
      </c>
      <c r="C105" s="46" t="str">
        <f>IF(PSUYr1!C105="","",PSUYr1!C105)</f>
        <v/>
      </c>
      <c r="D105" s="355">
        <f>Sponsor!H105</f>
        <v>0</v>
      </c>
      <c r="E105" s="57"/>
      <c r="F105" s="57"/>
      <c r="G105" s="57"/>
      <c r="H105" s="57"/>
      <c r="I105" s="57"/>
      <c r="J105" s="58">
        <f t="shared" si="27"/>
        <v>0</v>
      </c>
      <c r="K105" s="59">
        <f t="shared" si="28"/>
        <v>0</v>
      </c>
      <c r="L105" s="57"/>
      <c r="M105" s="57"/>
      <c r="N105" s="271">
        <f t="shared" si="29"/>
        <v>0</v>
      </c>
      <c r="O105" s="21"/>
      <c r="P105" s="21"/>
    </row>
    <row r="106" spans="1:18" ht="13.15" customHeight="1">
      <c r="A106" s="396" t="str">
        <f>IF(PSUYr4!A106&lt;&gt;"",PSUYr4!A106,"")</f>
        <v/>
      </c>
      <c r="B106" s="309" t="str">
        <f>PSUYr1!B106</f>
        <v/>
      </c>
      <c r="C106" s="46" t="str">
        <f>IF(PSUYr1!C106="","",PSUYr1!C106)</f>
        <v/>
      </c>
      <c r="D106" s="355">
        <f>Sponsor!H106</f>
        <v>0</v>
      </c>
      <c r="E106" s="57"/>
      <c r="F106" s="57"/>
      <c r="G106" s="57"/>
      <c r="H106" s="57"/>
      <c r="I106" s="57"/>
      <c r="J106" s="58">
        <f t="shared" si="27"/>
        <v>0</v>
      </c>
      <c r="K106" s="59">
        <f t="shared" si="28"/>
        <v>0</v>
      </c>
      <c r="L106" s="57"/>
      <c r="M106" s="57"/>
      <c r="N106" s="271">
        <f t="shared" si="29"/>
        <v>0</v>
      </c>
      <c r="O106" s="21"/>
      <c r="P106" s="21"/>
    </row>
    <row r="107" spans="1:18" ht="13.15" customHeight="1">
      <c r="A107" s="396" t="str">
        <f>IF(PSUYr4!A107&lt;&gt;"",PSUYr4!A107,"")</f>
        <v/>
      </c>
      <c r="B107" s="309" t="str">
        <f>PSUYr1!B107</f>
        <v/>
      </c>
      <c r="C107" s="46" t="str">
        <f>IF(PSUYr1!C107="","",PSUYr1!C107)</f>
        <v/>
      </c>
      <c r="D107" s="355">
        <f>Sponsor!H107</f>
        <v>0</v>
      </c>
      <c r="E107" s="57"/>
      <c r="F107" s="57"/>
      <c r="G107" s="57"/>
      <c r="H107" s="57"/>
      <c r="I107" s="57"/>
      <c r="J107" s="58">
        <f t="shared" si="27"/>
        <v>0</v>
      </c>
      <c r="K107" s="59">
        <f t="shared" si="28"/>
        <v>0</v>
      </c>
      <c r="L107" s="57"/>
      <c r="M107" s="57"/>
      <c r="N107" s="271">
        <f t="shared" si="29"/>
        <v>0</v>
      </c>
      <c r="O107" s="21"/>
      <c r="P107" s="21"/>
    </row>
    <row r="108" spans="1:18" ht="13.15" customHeight="1">
      <c r="A108" s="396" t="str">
        <f>IF(PSUYr4!A108&lt;&gt;"",PSUYr4!A108,"")</f>
        <v/>
      </c>
      <c r="B108" s="309" t="str">
        <f>PSUYr1!B108</f>
        <v/>
      </c>
      <c r="C108" s="46" t="str">
        <f>IF(PSUYr1!C108="","",PSUYr1!C108)</f>
        <v/>
      </c>
      <c r="D108" s="355">
        <f>Sponsor!H108</f>
        <v>0</v>
      </c>
      <c r="E108" s="57"/>
      <c r="F108" s="57"/>
      <c r="G108" s="57"/>
      <c r="H108" s="57"/>
      <c r="I108" s="57"/>
      <c r="J108" s="58">
        <f t="shared" si="27"/>
        <v>0</v>
      </c>
      <c r="K108" s="59">
        <f t="shared" si="28"/>
        <v>0</v>
      </c>
      <c r="L108" s="57"/>
      <c r="M108" s="57"/>
      <c r="N108" s="287">
        <f t="shared" si="29"/>
        <v>0</v>
      </c>
      <c r="O108" s="21"/>
      <c r="P108" s="21"/>
    </row>
    <row r="109" spans="1:18" ht="13.15" customHeight="1" thickBot="1">
      <c r="A109" s="321" t="str">
        <f>IF(PSUYr4!A109&lt;&gt;"",PSUYr4!A109,"")</f>
        <v/>
      </c>
      <c r="B109" s="734" t="s">
        <v>60</v>
      </c>
      <c r="C109" s="734"/>
      <c r="D109" s="264">
        <f>Sponsor!H109</f>
        <v>0</v>
      </c>
      <c r="E109" s="286">
        <f t="shared" ref="E109:N109" si="30">SUM(E93:E108)</f>
        <v>0</v>
      </c>
      <c r="F109" s="286">
        <f t="shared" si="30"/>
        <v>0</v>
      </c>
      <c r="G109" s="286">
        <f t="shared" si="30"/>
        <v>0</v>
      </c>
      <c r="H109" s="286">
        <f t="shared" si="30"/>
        <v>0</v>
      </c>
      <c r="I109" s="286">
        <f t="shared" si="30"/>
        <v>0</v>
      </c>
      <c r="J109" s="288">
        <f t="shared" si="30"/>
        <v>0</v>
      </c>
      <c r="K109" s="288">
        <f t="shared" si="30"/>
        <v>0</v>
      </c>
      <c r="L109" s="286">
        <f t="shared" si="30"/>
        <v>0</v>
      </c>
      <c r="M109" s="286">
        <f t="shared" si="30"/>
        <v>0</v>
      </c>
      <c r="N109" s="273">
        <f t="shared" si="30"/>
        <v>0</v>
      </c>
      <c r="O109" s="31"/>
      <c r="P109" s="31"/>
    </row>
    <row r="110" spans="1:18" ht="13.15" customHeight="1">
      <c r="A110" s="5" t="str">
        <f>IF(PSUYr4!A110&lt;&gt;"",PSUYr4!A110,"")</f>
        <v/>
      </c>
      <c r="B110" s="276" t="str">
        <f>IF(PSUYr1!B110="","",PSUYr1!B110)</f>
        <v>ADDITIONAL CAPITAL EQUIPMENT OR CONSTRUCTION - descriptions and account codes must be entered in Sponsor tab</v>
      </c>
      <c r="C110" s="274"/>
      <c r="D110" s="274"/>
      <c r="E110" s="274"/>
      <c r="F110" s="274"/>
      <c r="G110" s="274"/>
      <c r="H110" s="274"/>
      <c r="I110" s="274"/>
      <c r="J110" s="274"/>
      <c r="K110" s="274"/>
      <c r="L110" s="274"/>
      <c r="M110" s="274"/>
      <c r="N110" s="275"/>
      <c r="O110" s="408"/>
      <c r="P110" s="409"/>
      <c r="Q110" s="409"/>
      <c r="R110" s="409"/>
    </row>
    <row r="111" spans="1:18" ht="13.15" customHeight="1">
      <c r="A111" s="396" t="str">
        <f>IF(PSUYr4!A111&lt;&gt;"",PSUYr4!A111,"")</f>
        <v/>
      </c>
      <c r="B111" s="309" t="str">
        <f>PSUYr1!B111</f>
        <v/>
      </c>
      <c r="C111" s="46" t="str">
        <f>IF(PSUYr4!C111&lt;&gt;"",PSUYr4!C111,"")</f>
        <v/>
      </c>
      <c r="D111" s="357">
        <f>Sponsor!H111</f>
        <v>0</v>
      </c>
      <c r="E111" s="67"/>
      <c r="F111" s="67"/>
      <c r="G111" s="67"/>
      <c r="H111" s="67"/>
      <c r="I111" s="67"/>
      <c r="J111" s="63">
        <f t="shared" ref="J111:J116" si="31">SUM(E111:I111)</f>
        <v>0</v>
      </c>
      <c r="K111" s="59">
        <f t="shared" ref="K111:K116" si="32">D111+J111</f>
        <v>0</v>
      </c>
      <c r="L111" s="89"/>
      <c r="M111" s="90"/>
      <c r="N111" s="289">
        <f t="shared" ref="N111:N116" si="33">SUM(K111:M111)</f>
        <v>0</v>
      </c>
      <c r="O111" s="1032"/>
      <c r="P111" s="1033"/>
      <c r="Q111" s="1033"/>
      <c r="R111" s="1033"/>
    </row>
    <row r="112" spans="1:18" ht="13.15" customHeight="1">
      <c r="A112" s="396" t="str">
        <f>IF(PSUYr4!A112&lt;&gt;"",PSUYr4!A112,"")</f>
        <v/>
      </c>
      <c r="B112" s="309" t="str">
        <f>PSUYr1!B112</f>
        <v/>
      </c>
      <c r="C112" s="46" t="str">
        <f>IF(PSUYr4!C112&lt;&gt;"",PSUYr4!C112,"")</f>
        <v/>
      </c>
      <c r="D112" s="357">
        <f>Sponsor!H112</f>
        <v>0</v>
      </c>
      <c r="E112" s="67"/>
      <c r="F112" s="67"/>
      <c r="G112" s="67"/>
      <c r="H112" s="67"/>
      <c r="I112" s="67"/>
      <c r="J112" s="63">
        <f t="shared" si="31"/>
        <v>0</v>
      </c>
      <c r="K112" s="59">
        <f t="shared" si="32"/>
        <v>0</v>
      </c>
      <c r="L112" s="70"/>
      <c r="M112" s="67"/>
      <c r="N112" s="285">
        <f t="shared" si="33"/>
        <v>0</v>
      </c>
      <c r="O112" s="326"/>
      <c r="P112" s="1034"/>
      <c r="Q112" s="1034"/>
      <c r="R112" s="1034"/>
    </row>
    <row r="113" spans="1:18" ht="13.15" customHeight="1">
      <c r="A113" s="396" t="str">
        <f>IF(PSUYr4!A113&lt;&gt;"",PSUYr4!A113,"")</f>
        <v/>
      </c>
      <c r="B113" s="309" t="str">
        <f>PSUYr1!B113</f>
        <v/>
      </c>
      <c r="C113" s="46" t="str">
        <f>IF(PSUYr4!C113&lt;&gt;"",PSUYr4!C113,"")</f>
        <v/>
      </c>
      <c r="D113" s="357">
        <f>Sponsor!H113</f>
        <v>0</v>
      </c>
      <c r="E113" s="67"/>
      <c r="F113" s="67"/>
      <c r="G113" s="67"/>
      <c r="H113" s="67"/>
      <c r="I113" s="67"/>
      <c r="J113" s="63">
        <f t="shared" si="31"/>
        <v>0</v>
      </c>
      <c r="K113" s="59">
        <f t="shared" si="32"/>
        <v>0</v>
      </c>
      <c r="L113" s="70"/>
      <c r="M113" s="67"/>
      <c r="N113" s="285">
        <f t="shared" si="33"/>
        <v>0</v>
      </c>
      <c r="O113" s="502"/>
      <c r="P113" s="1034"/>
      <c r="Q113" s="1034"/>
      <c r="R113" s="1034"/>
    </row>
    <row r="114" spans="1:18" ht="13.15" customHeight="1">
      <c r="A114" s="396" t="str">
        <f>IF(PSUYr4!A114&lt;&gt;"",PSUYr4!A114,"")</f>
        <v/>
      </c>
      <c r="B114" s="309" t="str">
        <f>PSUYr1!B114</f>
        <v/>
      </c>
      <c r="C114" s="46" t="str">
        <f>IF(PSUYr4!C114&lt;&gt;"",PSUYr4!C114,"")</f>
        <v/>
      </c>
      <c r="D114" s="357">
        <f>Sponsor!H114</f>
        <v>0</v>
      </c>
      <c r="E114" s="67"/>
      <c r="F114" s="67"/>
      <c r="G114" s="67"/>
      <c r="H114" s="67"/>
      <c r="I114" s="67"/>
      <c r="J114" s="63">
        <f t="shared" si="31"/>
        <v>0</v>
      </c>
      <c r="K114" s="59">
        <f t="shared" si="32"/>
        <v>0</v>
      </c>
      <c r="L114" s="70"/>
      <c r="M114" s="67"/>
      <c r="N114" s="285">
        <f t="shared" si="33"/>
        <v>0</v>
      </c>
      <c r="O114" s="326"/>
      <c r="P114" s="992"/>
      <c r="Q114" s="913"/>
      <c r="R114" s="913"/>
    </row>
    <row r="115" spans="1:18" ht="13.15" customHeight="1">
      <c r="A115" s="396" t="str">
        <f>IF(PSUYr4!A115&lt;&gt;"",PSUYr4!A115,"")</f>
        <v/>
      </c>
      <c r="B115" s="309" t="str">
        <f>PSUYr1!B115</f>
        <v/>
      </c>
      <c r="C115" s="46" t="str">
        <f>IF(PSUYr4!C115&lt;&gt;"",PSUYr4!C115,"")</f>
        <v/>
      </c>
      <c r="D115" s="357">
        <f>Sponsor!H115</f>
        <v>0</v>
      </c>
      <c r="E115" s="67"/>
      <c r="F115" s="67"/>
      <c r="G115" s="67"/>
      <c r="H115" s="67"/>
      <c r="I115" s="67"/>
      <c r="J115" s="63">
        <f t="shared" si="31"/>
        <v>0</v>
      </c>
      <c r="K115" s="59">
        <f t="shared" si="32"/>
        <v>0</v>
      </c>
      <c r="L115" s="70"/>
      <c r="M115" s="67"/>
      <c r="N115" s="285">
        <f t="shared" si="33"/>
        <v>0</v>
      </c>
      <c r="O115" s="326"/>
      <c r="P115" s="992"/>
      <c r="Q115" s="913"/>
      <c r="R115" s="913"/>
    </row>
    <row r="116" spans="1:18" ht="13.15" customHeight="1" thickBot="1">
      <c r="A116" s="5" t="str">
        <f>IF(PSUYr4!A116&lt;&gt;"",PSUYr4!A116,"")</f>
        <v/>
      </c>
      <c r="B116" s="1140" t="s">
        <v>204</v>
      </c>
      <c r="C116" s="734"/>
      <c r="D116" s="264">
        <f>Sponsor!H116</f>
        <v>0</v>
      </c>
      <c r="E116" s="286">
        <f>SUM(E111:E115)</f>
        <v>0</v>
      </c>
      <c r="F116" s="286">
        <f>SUM(F111:F115)</f>
        <v>0</v>
      </c>
      <c r="G116" s="286">
        <f>SUM(G111:G115)</f>
        <v>0</v>
      </c>
      <c r="H116" s="286">
        <f>SUM(H111:H115)</f>
        <v>0</v>
      </c>
      <c r="I116" s="286">
        <f>SUM(I111:I115)</f>
        <v>0</v>
      </c>
      <c r="J116" s="281">
        <f t="shared" si="31"/>
        <v>0</v>
      </c>
      <c r="K116" s="280">
        <f t="shared" si="32"/>
        <v>0</v>
      </c>
      <c r="L116" s="286">
        <f>SUM(L111:L115)</f>
        <v>0</v>
      </c>
      <c r="M116" s="286">
        <f>SUM(M111:M115)</f>
        <v>0</v>
      </c>
      <c r="N116" s="273">
        <f t="shared" si="33"/>
        <v>0</v>
      </c>
    </row>
    <row r="117" spans="1:18" ht="13">
      <c r="A117" s="5" t="str">
        <f>IF(PSUYr4!A117&lt;&gt;"",PSUYr4!A117,"")</f>
        <v/>
      </c>
      <c r="B117" s="1138" t="str">
        <f>IF(PSUYr1!B117="","",PSUYr1!B117)</f>
        <v>OTHER DIRECT COSTS - descriptions and account codes must be entered in Sponsor tab</v>
      </c>
      <c r="C117" s="1090" t="str">
        <f>IF(PSUYr1!C117="","",PSUYr1!C117)</f>
        <v/>
      </c>
      <c r="D117" s="1090" t="str">
        <f>IF(PSUYr1!D117="","",PSUYr1!D117)</f>
        <v/>
      </c>
      <c r="E117" s="1090" t="str">
        <f>IF(PSUYr1!E117="","",PSUYr1!E117)</f>
        <v/>
      </c>
      <c r="F117" s="1090" t="str">
        <f>IF(PSUYr1!F117="","",PSUYr1!F117)</f>
        <v/>
      </c>
      <c r="G117" s="1090" t="str">
        <f>IF(PSUYr1!G117="","",PSUYr1!G117)</f>
        <v/>
      </c>
      <c r="H117" s="1090" t="str">
        <f>IF(PSUYr1!H117="","",PSUYr1!H117)</f>
        <v/>
      </c>
      <c r="I117" s="1090" t="str">
        <f>IF(PSUYr1!I117="","",PSUYr1!I117)</f>
        <v/>
      </c>
      <c r="J117" s="1091" t="str">
        <f>IF(PSUYr1!J117="","",PSUYr1!J117)</f>
        <v/>
      </c>
      <c r="K117" s="1091" t="str">
        <f>IF(PSUYr1!K117="","",PSUYr1!K117)</f>
        <v/>
      </c>
      <c r="L117" s="1091" t="str">
        <f>IF(PSUYr1!L117="","",PSUYr1!L117)</f>
        <v/>
      </c>
      <c r="M117" s="1091" t="str">
        <f>IF(PSUYr1!M117="","",PSUYr1!M117)</f>
        <v/>
      </c>
      <c r="N117" s="1092" t="str">
        <f>IF(PSUYr1!N117="","",PSUYr1!N117)</f>
        <v/>
      </c>
    </row>
    <row r="118" spans="1:18" ht="13.15" customHeight="1">
      <c r="A118" s="396">
        <f>IF(PSUYr4!A118&lt;&gt;"",PSUYr4!A118,"")</f>
        <v>717200</v>
      </c>
      <c r="B118" s="308" t="str">
        <f>PSUYr1!B118</f>
        <v/>
      </c>
      <c r="C118" s="279" t="str">
        <f>IF(PSUYr4!C118&lt;&gt;"",PSUYr4!C118,"")</f>
        <v>Other Prof Services - Publication Costs</v>
      </c>
      <c r="D118" s="357">
        <f>Sponsor!H119</f>
        <v>0</v>
      </c>
      <c r="E118" s="67"/>
      <c r="F118" s="67"/>
      <c r="G118" s="67"/>
      <c r="H118" s="67"/>
      <c r="I118" s="67"/>
      <c r="J118" s="63">
        <f>SUM(E118:I118)</f>
        <v>0</v>
      </c>
      <c r="K118" s="59">
        <f>D118+J118</f>
        <v>0</v>
      </c>
      <c r="L118" s="67"/>
      <c r="M118" s="67"/>
      <c r="N118" s="285">
        <f>SUM(K118:M118)</f>
        <v>0</v>
      </c>
      <c r="O118" s="21"/>
      <c r="P118" s="21"/>
    </row>
    <row r="119" spans="1:18" ht="13.15" customHeight="1">
      <c r="A119" s="396">
        <f>IF(PSUYr4!A119&lt;&gt;"",PSUYr4!A119,"")</f>
        <v>717200</v>
      </c>
      <c r="B119" s="309" t="str">
        <f>PSUYr1!B119</f>
        <v/>
      </c>
      <c r="C119" s="46" t="str">
        <f>IF(PSUYr4!C119&lt;&gt;"",PSUYr4!C119,"")</f>
        <v>Other Prof Services - Computer</v>
      </c>
      <c r="D119" s="357">
        <f>Sponsor!H120</f>
        <v>0</v>
      </c>
      <c r="E119" s="67"/>
      <c r="F119" s="67"/>
      <c r="G119" s="67"/>
      <c r="H119" s="67"/>
      <c r="I119" s="67"/>
      <c r="J119" s="63">
        <f>SUM(E119:I119)</f>
        <v>0</v>
      </c>
      <c r="K119" s="59">
        <f>D119+J119</f>
        <v>0</v>
      </c>
      <c r="L119" s="67"/>
      <c r="M119" s="67"/>
      <c r="N119" s="285">
        <f>SUM(K119:M119)</f>
        <v>0</v>
      </c>
      <c r="O119" s="21"/>
      <c r="P119" s="21"/>
    </row>
    <row r="120" spans="1:18" ht="13.15" customHeight="1">
      <c r="A120" s="396" t="str">
        <f>IF(PSUYr4!A120&lt;&gt;"",PSUYr4!A120,"")</f>
        <v>71720C</v>
      </c>
      <c r="B120" s="309" t="str">
        <f>PSUYr1!B120</f>
        <v/>
      </c>
      <c r="C120" s="46" t="str">
        <f>IF(PSUYr4!C120&lt;&gt;"",PSUYr4!C120,"")</f>
        <v>Other Prof Services - Catering</v>
      </c>
      <c r="D120" s="357">
        <f>Sponsor!H121</f>
        <v>0</v>
      </c>
      <c r="E120" s="67"/>
      <c r="F120" s="67"/>
      <c r="G120" s="67"/>
      <c r="H120" s="67"/>
      <c r="I120" s="67"/>
      <c r="J120" s="63">
        <f>SUM(E120:I120)</f>
        <v>0</v>
      </c>
      <c r="K120" s="59">
        <f>D120+J120</f>
        <v>0</v>
      </c>
      <c r="L120" s="67"/>
      <c r="M120" s="67"/>
      <c r="N120" s="285">
        <f>SUM(K120:M120)</f>
        <v>0</v>
      </c>
      <c r="O120" s="21"/>
      <c r="P120" s="21"/>
    </row>
    <row r="121" spans="1:18">
      <c r="A121" s="396">
        <f>IF(PSUYr4!A121&lt;&gt;"",PSUYr4!A121,"")</f>
        <v>716125</v>
      </c>
      <c r="B121" s="309" t="str">
        <f>IF(PSUYr4!B121="","",PSUYr4!B121)</f>
        <v/>
      </c>
      <c r="C121" s="46" t="str">
        <f>IF(PSUYr4!C121&lt;&gt;"",PSUYr4!C121,"")</f>
        <v>Rentals-Vehicles incl Marine</v>
      </c>
      <c r="D121" s="361">
        <f>Sponsor!H122</f>
        <v>0</v>
      </c>
      <c r="E121" s="411"/>
      <c r="F121" s="284"/>
      <c r="G121" s="284"/>
      <c r="H121" s="284"/>
      <c r="I121" s="284"/>
      <c r="J121" s="71">
        <f t="shared" ref="J121:J126" si="34">SUM(E121:I121)</f>
        <v>0</v>
      </c>
      <c r="K121" s="59">
        <f t="shared" ref="K121:K126" si="35">D121+J121</f>
        <v>0</v>
      </c>
      <c r="N121" s="271">
        <f t="shared" ref="N121:N126" si="36">K121+SUM(L121:M121)</f>
        <v>0</v>
      </c>
    </row>
    <row r="122" spans="1:18">
      <c r="A122" s="396">
        <f>IF(PSUYr4!A122&lt;&gt;"",PSUYr4!A122,"")</f>
        <v>713000</v>
      </c>
      <c r="B122" s="309" t="str">
        <f>IF(PSUYr4!B122="","",PSUYr4!B122)</f>
        <v/>
      </c>
      <c r="C122" s="46" t="str">
        <f>IF(PSUYr4!C122&lt;&gt;"",PSUYr4!C122,"")</f>
        <v>Printing &amp; Copying-General</v>
      </c>
      <c r="D122" s="361">
        <f>Sponsor!H123</f>
        <v>0</v>
      </c>
      <c r="E122" s="411"/>
      <c r="F122" s="284"/>
      <c r="G122" s="284"/>
      <c r="H122" s="284"/>
      <c r="I122" s="284"/>
      <c r="J122" s="71">
        <f t="shared" si="34"/>
        <v>0</v>
      </c>
      <c r="K122" s="59">
        <f t="shared" si="35"/>
        <v>0</v>
      </c>
      <c r="N122" s="271">
        <f t="shared" si="36"/>
        <v>0</v>
      </c>
    </row>
    <row r="123" spans="1:18">
      <c r="A123" s="396" t="str">
        <f>IF(PSUYr4!A123&lt;&gt;"",PSUYr4!A123,"")</f>
        <v/>
      </c>
      <c r="B123" s="309" t="str">
        <f>IF(PSUYr4!B123="","",PSUYr4!B123)</f>
        <v/>
      </c>
      <c r="C123" s="46" t="str">
        <f>IF(PSUYr4!C123&lt;&gt;"",PSUYr4!C123,"")</f>
        <v/>
      </c>
      <c r="D123" s="361">
        <f>Sponsor!H124</f>
        <v>0</v>
      </c>
      <c r="E123" s="411"/>
      <c r="F123" s="284"/>
      <c r="G123" s="284"/>
      <c r="H123" s="284"/>
      <c r="I123" s="284"/>
      <c r="J123" s="71">
        <f t="shared" si="34"/>
        <v>0</v>
      </c>
      <c r="K123" s="59">
        <f t="shared" si="35"/>
        <v>0</v>
      </c>
      <c r="N123" s="271">
        <f t="shared" si="36"/>
        <v>0</v>
      </c>
    </row>
    <row r="124" spans="1:18">
      <c r="A124" s="396" t="str">
        <f>IF(PSUYr4!A124&lt;&gt;"",PSUYr4!A124,"")</f>
        <v/>
      </c>
      <c r="B124" s="309" t="str">
        <f>IF(PSUYr4!B124="","",PSUYr4!B124)</f>
        <v/>
      </c>
      <c r="C124" s="46" t="str">
        <f>IF(PSUYr4!C124&lt;&gt;"",PSUYr4!C124,"")</f>
        <v/>
      </c>
      <c r="D124" s="361">
        <f>Sponsor!H125</f>
        <v>0</v>
      </c>
      <c r="E124" s="411"/>
      <c r="F124" s="284"/>
      <c r="G124" s="284"/>
      <c r="H124" s="284"/>
      <c r="I124" s="284"/>
      <c r="J124" s="71">
        <f t="shared" si="34"/>
        <v>0</v>
      </c>
      <c r="K124" s="59">
        <f t="shared" si="35"/>
        <v>0</v>
      </c>
      <c r="N124" s="271">
        <f t="shared" si="36"/>
        <v>0</v>
      </c>
    </row>
    <row r="125" spans="1:18">
      <c r="A125" s="396" t="str">
        <f>IF(PSUYr4!A125&lt;&gt;"",PSUYr4!A125,"")</f>
        <v/>
      </c>
      <c r="B125" s="309" t="str">
        <f>IF(PSUYr4!B125="","",PSUYr4!B125)</f>
        <v/>
      </c>
      <c r="C125" s="46" t="str">
        <f>IF(PSUYr4!C125&lt;&gt;"",PSUYr4!C125,"")</f>
        <v/>
      </c>
      <c r="D125" s="361">
        <f>Sponsor!H126</f>
        <v>0</v>
      </c>
      <c r="E125" s="411"/>
      <c r="F125" s="284"/>
      <c r="G125" s="284"/>
      <c r="H125" s="284"/>
      <c r="I125" s="284"/>
      <c r="J125" s="71">
        <f t="shared" si="34"/>
        <v>0</v>
      </c>
      <c r="K125" s="59">
        <f t="shared" si="35"/>
        <v>0</v>
      </c>
      <c r="N125" s="271">
        <f t="shared" si="36"/>
        <v>0</v>
      </c>
    </row>
    <row r="126" spans="1:18">
      <c r="A126" s="396" t="str">
        <f>IF(PSUYr4!A126&lt;&gt;"",PSUYr4!A126,"")</f>
        <v/>
      </c>
      <c r="B126" s="309" t="str">
        <f>IF(PSUYr4!B126="","",PSUYr4!B126)</f>
        <v/>
      </c>
      <c r="C126" s="46" t="str">
        <f>IF(PSUYr4!C126&lt;&gt;"",PSUYr4!C126,"")</f>
        <v/>
      </c>
      <c r="D126" s="361">
        <f>Sponsor!H127</f>
        <v>0</v>
      </c>
      <c r="E126" s="412"/>
      <c r="F126" s="284"/>
      <c r="G126" s="284"/>
      <c r="H126" s="284"/>
      <c r="I126" s="284"/>
      <c r="J126" s="185">
        <f t="shared" si="34"/>
        <v>0</v>
      </c>
      <c r="K126" s="72">
        <f t="shared" si="35"/>
        <v>0</v>
      </c>
      <c r="N126" s="287">
        <f t="shared" si="36"/>
        <v>0</v>
      </c>
    </row>
    <row r="127" spans="1:18" ht="13.5" thickBot="1">
      <c r="A127" s="300" t="str">
        <f>IF(PSUYr4!A127&lt;&gt;"",PSUYr4!A127,"")</f>
        <v/>
      </c>
      <c r="B127" s="1183" t="s">
        <v>177</v>
      </c>
      <c r="C127" s="764"/>
      <c r="D127" s="265">
        <f>Sponsor!H128</f>
        <v>0</v>
      </c>
      <c r="E127" s="401">
        <f>SUM(E118:E126)</f>
        <v>0</v>
      </c>
      <c r="F127" s="402">
        <f t="shared" ref="F127:N127" si="37">SUM(F118:F126)</f>
        <v>0</v>
      </c>
      <c r="G127" s="402">
        <f t="shared" si="37"/>
        <v>0</v>
      </c>
      <c r="H127" s="402">
        <f t="shared" si="37"/>
        <v>0</v>
      </c>
      <c r="I127" s="402">
        <f t="shared" si="37"/>
        <v>0</v>
      </c>
      <c r="J127" s="403">
        <f t="shared" si="37"/>
        <v>0</v>
      </c>
      <c r="K127" s="265">
        <f t="shared" si="37"/>
        <v>0</v>
      </c>
      <c r="L127" s="401">
        <f t="shared" si="37"/>
        <v>0</v>
      </c>
      <c r="M127" s="403">
        <f t="shared" si="37"/>
        <v>0</v>
      </c>
      <c r="N127" s="278">
        <f t="shared" si="37"/>
        <v>0</v>
      </c>
    </row>
    <row r="128" spans="1:18" ht="13">
      <c r="A128" s="310"/>
      <c r="B128" s="306" t="s">
        <v>210</v>
      </c>
      <c r="C128" s="267"/>
      <c r="D128" s="267"/>
      <c r="E128" s="267"/>
      <c r="F128" s="267"/>
      <c r="G128" s="267"/>
      <c r="H128" s="267"/>
      <c r="I128" s="267"/>
      <c r="J128" s="267"/>
      <c r="K128" s="267"/>
      <c r="L128" s="267"/>
      <c r="M128" s="267"/>
      <c r="N128" s="268"/>
    </row>
    <row r="129" spans="1:15" ht="13">
      <c r="A129" s="310"/>
      <c r="B129" s="307"/>
      <c r="C129" s="342" t="s">
        <v>207</v>
      </c>
      <c r="D129" s="343"/>
      <c r="E129" s="102"/>
      <c r="F129" s="102"/>
      <c r="G129" s="102"/>
      <c r="H129" s="102"/>
      <c r="I129" s="102"/>
      <c r="J129" s="102"/>
      <c r="K129" s="96"/>
      <c r="L129" s="102"/>
      <c r="M129" s="102"/>
      <c r="N129" s="341"/>
    </row>
    <row r="130" spans="1:15">
      <c r="A130" s="310"/>
      <c r="B130" s="366" t="str">
        <f>Sponsor!B131</f>
        <v>01</v>
      </c>
      <c r="C130" s="365" t="str">
        <f>IF(PSUYr4!C130&lt;&gt;"",PSUYr4!C130,"")</f>
        <v/>
      </c>
      <c r="D130" s="339">
        <f>Sponsor!H131</f>
        <v>0</v>
      </c>
      <c r="E130" s="482"/>
      <c r="F130" s="229"/>
      <c r="G130" s="229"/>
      <c r="H130" s="229"/>
      <c r="I130" s="229"/>
      <c r="J130" s="339">
        <f>SUM(E130:I130)</f>
        <v>0</v>
      </c>
      <c r="K130" s="339">
        <f>D130+J130</f>
        <v>0</v>
      </c>
      <c r="L130" s="249"/>
      <c r="M130" s="249"/>
      <c r="N130" s="422">
        <f>D130+L130+M130</f>
        <v>0</v>
      </c>
    </row>
    <row r="131" spans="1:15" ht="13">
      <c r="A131" s="396">
        <f>Sponsor!A132</f>
        <v>730001</v>
      </c>
      <c r="B131" s="367"/>
      <c r="C131" s="350" t="str">
        <f>Sponsor!C132</f>
        <v>Less than $25K</v>
      </c>
      <c r="D131" s="381">
        <f>Sponsor!H132</f>
        <v>0</v>
      </c>
      <c r="E131" s="1005" t="s">
        <v>235</v>
      </c>
      <c r="F131" s="1166"/>
      <c r="G131" s="1166"/>
      <c r="H131" s="1166"/>
      <c r="I131" s="1018"/>
      <c r="J131" s="478">
        <f>PSUYr1!AD129</f>
        <v>0</v>
      </c>
      <c r="K131" s="478">
        <f>D131+J131</f>
        <v>0</v>
      </c>
      <c r="L131" s="982" t="s">
        <v>235</v>
      </c>
      <c r="M131" s="983"/>
      <c r="N131" s="379">
        <f>K131</f>
        <v>0</v>
      </c>
      <c r="O131" s="483">
        <v>60250</v>
      </c>
    </row>
    <row r="132" spans="1:15" ht="13">
      <c r="A132" s="396">
        <f>Sponsor!A133</f>
        <v>730001</v>
      </c>
      <c r="B132" s="368"/>
      <c r="C132" s="350" t="str">
        <f>Sponsor!C133</f>
        <v>Greater than $25K</v>
      </c>
      <c r="D132" s="382">
        <f>Sponsor!H133</f>
        <v>0</v>
      </c>
      <c r="E132" s="1167"/>
      <c r="F132" s="1168"/>
      <c r="G132" s="1168"/>
      <c r="H132" s="1168"/>
      <c r="I132" s="1169"/>
      <c r="J132" s="478">
        <f>J130-J131</f>
        <v>0</v>
      </c>
      <c r="K132" s="478">
        <f t="shared" ref="K132:K159" si="38">D132+J132</f>
        <v>0</v>
      </c>
      <c r="L132" s="984"/>
      <c r="M132" s="985"/>
      <c r="N132" s="380">
        <f>K132</f>
        <v>0</v>
      </c>
      <c r="O132" s="483">
        <v>60270</v>
      </c>
    </row>
    <row r="133" spans="1:15">
      <c r="A133" s="310"/>
      <c r="B133" s="366" t="str">
        <f>Sponsor!B134</f>
        <v>02</v>
      </c>
      <c r="C133" s="365" t="str">
        <f>IF(PSUYr4!C133&lt;&gt;"",PSUYr4!C133,"")</f>
        <v/>
      </c>
      <c r="D133" s="339">
        <f>Sponsor!H134</f>
        <v>0</v>
      </c>
      <c r="E133" s="482"/>
      <c r="F133" s="229"/>
      <c r="G133" s="229"/>
      <c r="H133" s="229"/>
      <c r="I133" s="229"/>
      <c r="J133" s="339">
        <f>SUM(E133:I133)</f>
        <v>0</v>
      </c>
      <c r="K133" s="339">
        <f t="shared" si="38"/>
        <v>0</v>
      </c>
      <c r="L133" s="215"/>
      <c r="M133" s="215"/>
      <c r="N133" s="422">
        <f>D133+L133+M133</f>
        <v>0</v>
      </c>
      <c r="O133" s="484"/>
    </row>
    <row r="134" spans="1:15" ht="13">
      <c r="A134" s="396">
        <f>Sponsor!A135</f>
        <v>730001</v>
      </c>
      <c r="B134" s="367"/>
      <c r="C134" s="350" t="str">
        <f>Sponsor!C135</f>
        <v>Less than $25K</v>
      </c>
      <c r="D134" s="381">
        <f>Sponsor!H135</f>
        <v>0</v>
      </c>
      <c r="E134" s="1005" t="s">
        <v>235</v>
      </c>
      <c r="F134" s="1166"/>
      <c r="G134" s="1166"/>
      <c r="H134" s="1166"/>
      <c r="I134" s="1018"/>
      <c r="J134" s="478">
        <f>PSUYr1!AD130</f>
        <v>0</v>
      </c>
      <c r="K134" s="478">
        <f t="shared" si="38"/>
        <v>0</v>
      </c>
      <c r="L134" s="982" t="s">
        <v>235</v>
      </c>
      <c r="M134" s="983"/>
      <c r="N134" s="379">
        <f>K134</f>
        <v>0</v>
      </c>
      <c r="O134" s="483">
        <v>60250</v>
      </c>
    </row>
    <row r="135" spans="1:15" ht="13">
      <c r="A135" s="396">
        <f>Sponsor!A136</f>
        <v>730001</v>
      </c>
      <c r="B135" s="368"/>
      <c r="C135" s="350" t="str">
        <f>Sponsor!C136</f>
        <v>Greater than $25K</v>
      </c>
      <c r="D135" s="382">
        <f>Sponsor!H136</f>
        <v>0</v>
      </c>
      <c r="E135" s="1167"/>
      <c r="F135" s="1168"/>
      <c r="G135" s="1168"/>
      <c r="H135" s="1168"/>
      <c r="I135" s="1169"/>
      <c r="J135" s="478">
        <f>J133-J134</f>
        <v>0</v>
      </c>
      <c r="K135" s="478">
        <f t="shared" si="38"/>
        <v>0</v>
      </c>
      <c r="L135" s="984"/>
      <c r="M135" s="985"/>
      <c r="N135" s="380">
        <f>K135</f>
        <v>0</v>
      </c>
      <c r="O135" s="483">
        <v>60270</v>
      </c>
    </row>
    <row r="136" spans="1:15">
      <c r="A136" s="310"/>
      <c r="B136" s="366" t="str">
        <f>Sponsor!B137</f>
        <v>03</v>
      </c>
      <c r="C136" s="365" t="str">
        <f>IF(PSUYr4!C136&lt;&gt;"",PSUYr4!C136,"")</f>
        <v/>
      </c>
      <c r="D136" s="339">
        <f>Sponsor!H137</f>
        <v>0</v>
      </c>
      <c r="E136" s="482"/>
      <c r="F136" s="229"/>
      <c r="G136" s="229"/>
      <c r="H136" s="229"/>
      <c r="I136" s="229"/>
      <c r="J136" s="339">
        <f>SUM(E136:I136)</f>
        <v>0</v>
      </c>
      <c r="K136" s="339">
        <f t="shared" si="38"/>
        <v>0</v>
      </c>
      <c r="L136" s="215"/>
      <c r="M136" s="215"/>
      <c r="N136" s="422">
        <f>D136+L136+M136</f>
        <v>0</v>
      </c>
      <c r="O136" s="484"/>
    </row>
    <row r="137" spans="1:15" ht="13">
      <c r="A137" s="396">
        <f>Sponsor!A138</f>
        <v>60250</v>
      </c>
      <c r="B137" s="367"/>
      <c r="C137" s="350" t="str">
        <f>Sponsor!C138</f>
        <v>Less than $25K</v>
      </c>
      <c r="D137" s="381">
        <f>Sponsor!H138</f>
        <v>0</v>
      </c>
      <c r="E137" s="1005" t="s">
        <v>235</v>
      </c>
      <c r="F137" s="1166"/>
      <c r="G137" s="1166"/>
      <c r="H137" s="1166"/>
      <c r="I137" s="1018"/>
      <c r="J137" s="478">
        <f>PSUYr1!AD131</f>
        <v>0</v>
      </c>
      <c r="K137" s="478">
        <f t="shared" si="38"/>
        <v>0</v>
      </c>
      <c r="L137" s="982" t="s">
        <v>235</v>
      </c>
      <c r="M137" s="983"/>
      <c r="N137" s="379">
        <f>K137</f>
        <v>0</v>
      </c>
      <c r="O137" s="483">
        <v>60250</v>
      </c>
    </row>
    <row r="138" spans="1:15" ht="13">
      <c r="A138" s="396">
        <f>Sponsor!A139</f>
        <v>60270</v>
      </c>
      <c r="B138" s="368"/>
      <c r="C138" s="350" t="str">
        <f>Sponsor!C139</f>
        <v>Greater than $25K</v>
      </c>
      <c r="D138" s="382">
        <f>Sponsor!H139</f>
        <v>0</v>
      </c>
      <c r="E138" s="1167"/>
      <c r="F138" s="1168"/>
      <c r="G138" s="1168"/>
      <c r="H138" s="1168"/>
      <c r="I138" s="1169"/>
      <c r="J138" s="478">
        <f>J136-J137</f>
        <v>0</v>
      </c>
      <c r="K138" s="478">
        <f t="shared" si="38"/>
        <v>0</v>
      </c>
      <c r="L138" s="984"/>
      <c r="M138" s="985"/>
      <c r="N138" s="380">
        <f>K138</f>
        <v>0</v>
      </c>
      <c r="O138" s="483">
        <v>60270</v>
      </c>
    </row>
    <row r="139" spans="1:15">
      <c r="A139" s="310"/>
      <c r="B139" s="366" t="str">
        <f>Sponsor!B140</f>
        <v>04</v>
      </c>
      <c r="C139" s="365" t="str">
        <f>IF(PSUYr4!C139&lt;&gt;"",PSUYr4!C139,"")</f>
        <v/>
      </c>
      <c r="D139" s="339">
        <f>Sponsor!H140</f>
        <v>0</v>
      </c>
      <c r="E139" s="482"/>
      <c r="F139" s="229"/>
      <c r="G139" s="229"/>
      <c r="H139" s="229"/>
      <c r="I139" s="229"/>
      <c r="J139" s="339">
        <f>SUM(E139:I139)</f>
        <v>0</v>
      </c>
      <c r="K139" s="339">
        <f t="shared" si="38"/>
        <v>0</v>
      </c>
      <c r="L139" s="215"/>
      <c r="M139" s="215"/>
      <c r="N139" s="422">
        <f>D139+L139+M139</f>
        <v>0</v>
      </c>
      <c r="O139" s="484"/>
    </row>
    <row r="140" spans="1:15" ht="13">
      <c r="A140" s="396">
        <f>Sponsor!A141</f>
        <v>60250</v>
      </c>
      <c r="B140" s="367"/>
      <c r="C140" s="350" t="str">
        <f>Sponsor!C141</f>
        <v>Less than $25K</v>
      </c>
      <c r="D140" s="381">
        <f>Sponsor!H141</f>
        <v>0</v>
      </c>
      <c r="E140" s="1005" t="s">
        <v>235</v>
      </c>
      <c r="F140" s="1166"/>
      <c r="G140" s="1166"/>
      <c r="H140" s="1166"/>
      <c r="I140" s="1018"/>
      <c r="J140" s="478">
        <f>PSUYr1!AD132</f>
        <v>0</v>
      </c>
      <c r="K140" s="478">
        <f t="shared" si="38"/>
        <v>0</v>
      </c>
      <c r="L140" s="982" t="s">
        <v>235</v>
      </c>
      <c r="M140" s="983"/>
      <c r="N140" s="379">
        <f>K140</f>
        <v>0</v>
      </c>
      <c r="O140" s="483">
        <v>60250</v>
      </c>
    </row>
    <row r="141" spans="1:15" ht="13">
      <c r="A141" s="396">
        <f>Sponsor!A142</f>
        <v>60270</v>
      </c>
      <c r="B141" s="368"/>
      <c r="C141" s="350" t="str">
        <f>Sponsor!C142</f>
        <v>Greater than $25K</v>
      </c>
      <c r="D141" s="382">
        <f>Sponsor!H142</f>
        <v>0</v>
      </c>
      <c r="E141" s="1167"/>
      <c r="F141" s="1168"/>
      <c r="G141" s="1168"/>
      <c r="H141" s="1168"/>
      <c r="I141" s="1169"/>
      <c r="J141" s="478">
        <f>J139-J140</f>
        <v>0</v>
      </c>
      <c r="K141" s="478">
        <f t="shared" si="38"/>
        <v>0</v>
      </c>
      <c r="L141" s="984"/>
      <c r="M141" s="985"/>
      <c r="N141" s="380">
        <f>K141</f>
        <v>0</v>
      </c>
      <c r="O141" s="483">
        <v>60270</v>
      </c>
    </row>
    <row r="142" spans="1:15">
      <c r="A142" s="310"/>
      <c r="B142" s="366" t="str">
        <f>Sponsor!B143</f>
        <v>05</v>
      </c>
      <c r="C142" s="365" t="str">
        <f>IF(PSUYr4!C142&lt;&gt;"",PSUYr4!C142,"")</f>
        <v/>
      </c>
      <c r="D142" s="339">
        <f>Sponsor!H143</f>
        <v>0</v>
      </c>
      <c r="E142" s="482"/>
      <c r="F142" s="229"/>
      <c r="G142" s="229"/>
      <c r="H142" s="229"/>
      <c r="I142" s="229"/>
      <c r="J142" s="339">
        <f>SUM(E142:I142)</f>
        <v>0</v>
      </c>
      <c r="K142" s="339">
        <f t="shared" si="38"/>
        <v>0</v>
      </c>
      <c r="L142" s="215"/>
      <c r="M142" s="215"/>
      <c r="N142" s="422">
        <f>D142+L142+M142</f>
        <v>0</v>
      </c>
      <c r="O142" s="484"/>
    </row>
    <row r="143" spans="1:15" ht="13">
      <c r="A143" s="396">
        <f>Sponsor!A144</f>
        <v>60250</v>
      </c>
      <c r="B143" s="367"/>
      <c r="C143" s="350" t="str">
        <f>Sponsor!C144</f>
        <v>Less than $25K</v>
      </c>
      <c r="D143" s="381">
        <f>Sponsor!H144</f>
        <v>0</v>
      </c>
      <c r="E143" s="1005" t="s">
        <v>235</v>
      </c>
      <c r="F143" s="1166"/>
      <c r="G143" s="1166"/>
      <c r="H143" s="1166"/>
      <c r="I143" s="1018"/>
      <c r="J143" s="478">
        <f>PSUYr1!AD133</f>
        <v>0</v>
      </c>
      <c r="K143" s="478">
        <f t="shared" si="38"/>
        <v>0</v>
      </c>
      <c r="L143" s="982" t="s">
        <v>235</v>
      </c>
      <c r="M143" s="983"/>
      <c r="N143" s="379">
        <f>K143</f>
        <v>0</v>
      </c>
      <c r="O143" s="483">
        <v>60250</v>
      </c>
    </row>
    <row r="144" spans="1:15" ht="13">
      <c r="A144" s="396">
        <f>Sponsor!A145</f>
        <v>60270</v>
      </c>
      <c r="B144" s="368"/>
      <c r="C144" s="350" t="str">
        <f>Sponsor!C145</f>
        <v>Greater than $25K</v>
      </c>
      <c r="D144" s="382">
        <f>Sponsor!H145</f>
        <v>0</v>
      </c>
      <c r="E144" s="1167"/>
      <c r="F144" s="1168"/>
      <c r="G144" s="1168"/>
      <c r="H144" s="1168"/>
      <c r="I144" s="1169"/>
      <c r="J144" s="478">
        <f>J142-J143</f>
        <v>0</v>
      </c>
      <c r="K144" s="478">
        <f t="shared" si="38"/>
        <v>0</v>
      </c>
      <c r="L144" s="984"/>
      <c r="M144" s="985"/>
      <c r="N144" s="380">
        <f>K144</f>
        <v>0</v>
      </c>
      <c r="O144" s="483">
        <v>60270</v>
      </c>
    </row>
    <row r="145" spans="1:15">
      <c r="A145" s="310"/>
      <c r="B145" s="366" t="str">
        <f>Sponsor!B146</f>
        <v>06</v>
      </c>
      <c r="C145" s="365" t="str">
        <f>IF(PSUYr4!C145&lt;&gt;"",PSUYr4!C145,"")</f>
        <v/>
      </c>
      <c r="D145" s="339">
        <f>Sponsor!H146</f>
        <v>0</v>
      </c>
      <c r="E145" s="482"/>
      <c r="F145" s="229"/>
      <c r="G145" s="229"/>
      <c r="H145" s="229"/>
      <c r="I145" s="229"/>
      <c r="J145" s="339">
        <f>SUM(E145:I145)</f>
        <v>0</v>
      </c>
      <c r="K145" s="339">
        <f t="shared" si="38"/>
        <v>0</v>
      </c>
      <c r="L145" s="215"/>
      <c r="M145" s="215"/>
      <c r="N145" s="422">
        <f>D145+L145+M145</f>
        <v>0</v>
      </c>
      <c r="O145" s="484"/>
    </row>
    <row r="146" spans="1:15" ht="13">
      <c r="A146" s="396">
        <f>Sponsor!A147</f>
        <v>60250</v>
      </c>
      <c r="B146" s="367"/>
      <c r="C146" s="350" t="str">
        <f>Sponsor!C147</f>
        <v>Less than $25K</v>
      </c>
      <c r="D146" s="381">
        <f>Sponsor!H147</f>
        <v>0</v>
      </c>
      <c r="E146" s="1005" t="s">
        <v>235</v>
      </c>
      <c r="F146" s="1166"/>
      <c r="G146" s="1166"/>
      <c r="H146" s="1166"/>
      <c r="I146" s="1018"/>
      <c r="J146" s="478">
        <f>PSUYr1!AD134</f>
        <v>0</v>
      </c>
      <c r="K146" s="478">
        <f t="shared" si="38"/>
        <v>0</v>
      </c>
      <c r="L146" s="982" t="s">
        <v>235</v>
      </c>
      <c r="M146" s="983"/>
      <c r="N146" s="379">
        <f>K146</f>
        <v>0</v>
      </c>
      <c r="O146" s="483">
        <v>60250</v>
      </c>
    </row>
    <row r="147" spans="1:15" ht="13">
      <c r="A147" s="396">
        <f>Sponsor!A148</f>
        <v>60270</v>
      </c>
      <c r="B147" s="368"/>
      <c r="C147" s="350" t="str">
        <f>Sponsor!C148</f>
        <v>Greater than $25K</v>
      </c>
      <c r="D147" s="382">
        <f>Sponsor!H148</f>
        <v>0</v>
      </c>
      <c r="E147" s="1167"/>
      <c r="F147" s="1168"/>
      <c r="G147" s="1168"/>
      <c r="H147" s="1168"/>
      <c r="I147" s="1169"/>
      <c r="J147" s="478">
        <f>J145-J146</f>
        <v>0</v>
      </c>
      <c r="K147" s="478">
        <f t="shared" si="38"/>
        <v>0</v>
      </c>
      <c r="L147" s="984"/>
      <c r="M147" s="985"/>
      <c r="N147" s="380">
        <f>K147</f>
        <v>0</v>
      </c>
      <c r="O147" s="483">
        <v>60270</v>
      </c>
    </row>
    <row r="148" spans="1:15">
      <c r="A148" s="310"/>
      <c r="B148" s="366" t="str">
        <f>Sponsor!B149</f>
        <v>07</v>
      </c>
      <c r="C148" s="365" t="str">
        <f>IF(PSUYr4!C148&lt;&gt;"",PSUYr4!C148,"")</f>
        <v/>
      </c>
      <c r="D148" s="339">
        <f>Sponsor!H149</f>
        <v>0</v>
      </c>
      <c r="E148" s="482"/>
      <c r="F148" s="229"/>
      <c r="G148" s="229"/>
      <c r="H148" s="229"/>
      <c r="I148" s="229"/>
      <c r="J148" s="339">
        <f>SUM(E148:I148)</f>
        <v>0</v>
      </c>
      <c r="K148" s="339">
        <f t="shared" si="38"/>
        <v>0</v>
      </c>
      <c r="L148" s="215"/>
      <c r="M148" s="215"/>
      <c r="N148" s="422">
        <f>D148+L148+M148</f>
        <v>0</v>
      </c>
      <c r="O148" s="484"/>
    </row>
    <row r="149" spans="1:15" ht="13">
      <c r="A149" s="396">
        <f>Sponsor!A150</f>
        <v>60250</v>
      </c>
      <c r="B149" s="367"/>
      <c r="C149" s="350" t="str">
        <f>Sponsor!C150</f>
        <v>Less than $25K</v>
      </c>
      <c r="D149" s="381">
        <f>Sponsor!H150</f>
        <v>0</v>
      </c>
      <c r="E149" s="1005" t="s">
        <v>235</v>
      </c>
      <c r="F149" s="1166"/>
      <c r="G149" s="1166"/>
      <c r="H149" s="1166"/>
      <c r="I149" s="1018"/>
      <c r="J149" s="478">
        <f>PSUYr1!AD135</f>
        <v>0</v>
      </c>
      <c r="K149" s="478">
        <f t="shared" si="38"/>
        <v>0</v>
      </c>
      <c r="L149" s="982" t="s">
        <v>235</v>
      </c>
      <c r="M149" s="983"/>
      <c r="N149" s="379">
        <f>K149</f>
        <v>0</v>
      </c>
      <c r="O149" s="483">
        <v>60250</v>
      </c>
    </row>
    <row r="150" spans="1:15" ht="13">
      <c r="A150" s="396">
        <f>Sponsor!A151</f>
        <v>60270</v>
      </c>
      <c r="B150" s="368"/>
      <c r="C150" s="350" t="str">
        <f>Sponsor!C151</f>
        <v>Greater than $25K</v>
      </c>
      <c r="D150" s="382">
        <f>Sponsor!H151</f>
        <v>0</v>
      </c>
      <c r="E150" s="1167"/>
      <c r="F150" s="1168"/>
      <c r="G150" s="1168"/>
      <c r="H150" s="1168"/>
      <c r="I150" s="1169"/>
      <c r="J150" s="478">
        <f>J148-J149</f>
        <v>0</v>
      </c>
      <c r="K150" s="478">
        <f t="shared" si="38"/>
        <v>0</v>
      </c>
      <c r="L150" s="984"/>
      <c r="M150" s="985"/>
      <c r="N150" s="380">
        <f>K150</f>
        <v>0</v>
      </c>
      <c r="O150" s="483">
        <v>60270</v>
      </c>
    </row>
    <row r="151" spans="1:15">
      <c r="A151" s="310"/>
      <c r="B151" s="366" t="str">
        <f>Sponsor!B152</f>
        <v>08</v>
      </c>
      <c r="C151" s="365" t="str">
        <f>IF(PSUYr4!C151&lt;&gt;"",PSUYr4!C151,"")</f>
        <v/>
      </c>
      <c r="D151" s="339">
        <f>Sponsor!H152</f>
        <v>0</v>
      </c>
      <c r="E151" s="482"/>
      <c r="F151" s="229"/>
      <c r="G151" s="229"/>
      <c r="H151" s="229"/>
      <c r="I151" s="229"/>
      <c r="J151" s="339">
        <f>SUM(E151:I151)</f>
        <v>0</v>
      </c>
      <c r="K151" s="339">
        <f t="shared" si="38"/>
        <v>0</v>
      </c>
      <c r="L151" s="215"/>
      <c r="M151" s="215"/>
      <c r="N151" s="422">
        <f>D151+L151+M151</f>
        <v>0</v>
      </c>
      <c r="O151" s="484"/>
    </row>
    <row r="152" spans="1:15" ht="13">
      <c r="A152" s="396">
        <f>Sponsor!A153</f>
        <v>60250</v>
      </c>
      <c r="B152" s="367"/>
      <c r="C152" s="350" t="str">
        <f>Sponsor!C153</f>
        <v>Less than $25K</v>
      </c>
      <c r="D152" s="383">
        <f>Sponsor!H153</f>
        <v>0</v>
      </c>
      <c r="E152" s="1005" t="s">
        <v>235</v>
      </c>
      <c r="F152" s="1166"/>
      <c r="G152" s="1166"/>
      <c r="H152" s="1166"/>
      <c r="I152" s="1018"/>
      <c r="J152" s="478">
        <f>PSUYr1!AD136</f>
        <v>0</v>
      </c>
      <c r="K152" s="478">
        <f t="shared" si="38"/>
        <v>0</v>
      </c>
      <c r="L152" s="982" t="s">
        <v>235</v>
      </c>
      <c r="M152" s="983"/>
      <c r="N152" s="379">
        <f>K152</f>
        <v>0</v>
      </c>
      <c r="O152" s="483">
        <v>60250</v>
      </c>
    </row>
    <row r="153" spans="1:15" ht="13">
      <c r="A153" s="396">
        <f>Sponsor!A154</f>
        <v>60270</v>
      </c>
      <c r="B153" s="368"/>
      <c r="C153" s="350" t="str">
        <f>Sponsor!C154</f>
        <v>Greater than $25K</v>
      </c>
      <c r="D153" s="384">
        <f>Sponsor!H154</f>
        <v>0</v>
      </c>
      <c r="E153" s="1167"/>
      <c r="F153" s="1168"/>
      <c r="G153" s="1168"/>
      <c r="H153" s="1168"/>
      <c r="I153" s="1169"/>
      <c r="J153" s="478">
        <f>J151-J152</f>
        <v>0</v>
      </c>
      <c r="K153" s="478">
        <f t="shared" si="38"/>
        <v>0</v>
      </c>
      <c r="L153" s="984"/>
      <c r="M153" s="985"/>
      <c r="N153" s="380">
        <f>K153</f>
        <v>0</v>
      </c>
      <c r="O153" s="483">
        <v>60270</v>
      </c>
    </row>
    <row r="154" spans="1:15">
      <c r="A154" s="310"/>
      <c r="B154" s="366" t="str">
        <f>Sponsor!B155</f>
        <v>09</v>
      </c>
      <c r="C154" s="365" t="str">
        <f>IF(PSUYr4!C154&lt;&gt;"",PSUYr4!C154,"")</f>
        <v/>
      </c>
      <c r="D154" s="339">
        <f>Sponsor!H155</f>
        <v>0</v>
      </c>
      <c r="E154" s="482"/>
      <c r="F154" s="229"/>
      <c r="G154" s="229"/>
      <c r="H154" s="229"/>
      <c r="I154" s="229"/>
      <c r="J154" s="339">
        <f>SUM(E154:I154)</f>
        <v>0</v>
      </c>
      <c r="K154" s="339">
        <f t="shared" si="38"/>
        <v>0</v>
      </c>
      <c r="L154" s="215"/>
      <c r="M154" s="215"/>
      <c r="N154" s="422">
        <f>D154+L154+M154</f>
        <v>0</v>
      </c>
      <c r="O154" s="484"/>
    </row>
    <row r="155" spans="1:15" ht="13">
      <c r="A155" s="396">
        <f>Sponsor!A156</f>
        <v>60250</v>
      </c>
      <c r="B155" s="367"/>
      <c r="C155" s="350" t="str">
        <f>Sponsor!C156</f>
        <v>Less than $25K</v>
      </c>
      <c r="D155" s="383">
        <f>Sponsor!H156</f>
        <v>0</v>
      </c>
      <c r="E155" s="1005" t="s">
        <v>235</v>
      </c>
      <c r="F155" s="1166"/>
      <c r="G155" s="1166"/>
      <c r="H155" s="1166"/>
      <c r="I155" s="1018"/>
      <c r="J155" s="478">
        <f>PSUYr1!AD137</f>
        <v>0</v>
      </c>
      <c r="K155" s="478">
        <f t="shared" si="38"/>
        <v>0</v>
      </c>
      <c r="L155" s="982" t="s">
        <v>235</v>
      </c>
      <c r="M155" s="983"/>
      <c r="N155" s="379">
        <f>K155</f>
        <v>0</v>
      </c>
      <c r="O155" s="483">
        <v>60250</v>
      </c>
    </row>
    <row r="156" spans="1:15" ht="13">
      <c r="A156" s="396">
        <f>Sponsor!A157</f>
        <v>60270</v>
      </c>
      <c r="B156" s="368"/>
      <c r="C156" s="350" t="str">
        <f>Sponsor!C157</f>
        <v>Greater than $25K</v>
      </c>
      <c r="D156" s="384">
        <f>Sponsor!H157</f>
        <v>0</v>
      </c>
      <c r="E156" s="1167"/>
      <c r="F156" s="1168"/>
      <c r="G156" s="1168"/>
      <c r="H156" s="1168"/>
      <c r="I156" s="1169"/>
      <c r="J156" s="478">
        <f>J154-J155</f>
        <v>0</v>
      </c>
      <c r="K156" s="478">
        <f t="shared" si="38"/>
        <v>0</v>
      </c>
      <c r="L156" s="984"/>
      <c r="M156" s="985"/>
      <c r="N156" s="380">
        <f>K156</f>
        <v>0</v>
      </c>
      <c r="O156" s="483">
        <v>60270</v>
      </c>
    </row>
    <row r="157" spans="1:15">
      <c r="A157" s="310"/>
      <c r="B157" s="366">
        <f>Sponsor!B158</f>
        <v>10</v>
      </c>
      <c r="C157" s="365" t="str">
        <f>IF(PSUYr4!C157&lt;&gt;"",PSUYr4!C157,"")</f>
        <v/>
      </c>
      <c r="D157" s="339">
        <f>Sponsor!H158</f>
        <v>0</v>
      </c>
      <c r="E157" s="482"/>
      <c r="F157" s="229"/>
      <c r="G157" s="229"/>
      <c r="H157" s="229"/>
      <c r="I157" s="229"/>
      <c r="J157" s="339">
        <f>SUM(E157:I157)</f>
        <v>0</v>
      </c>
      <c r="K157" s="339">
        <f t="shared" si="38"/>
        <v>0</v>
      </c>
      <c r="L157" s="215"/>
      <c r="M157" s="215"/>
      <c r="N157" s="422">
        <f>D157+L157+M157</f>
        <v>0</v>
      </c>
      <c r="O157" s="484"/>
    </row>
    <row r="158" spans="1:15" ht="13">
      <c r="A158" s="396">
        <f>Sponsor!A159</f>
        <v>60250</v>
      </c>
      <c r="B158" s="367"/>
      <c r="C158" s="350" t="str">
        <f>Sponsor!C159</f>
        <v>Less than $25K</v>
      </c>
      <c r="D158" s="383">
        <f>Sponsor!H159</f>
        <v>0</v>
      </c>
      <c r="E158" s="1005" t="s">
        <v>235</v>
      </c>
      <c r="F158" s="1166"/>
      <c r="G158" s="1166"/>
      <c r="H158" s="1166"/>
      <c r="I158" s="1018"/>
      <c r="J158" s="478">
        <f>PSUYr1!AD138</f>
        <v>0</v>
      </c>
      <c r="K158" s="478">
        <f t="shared" si="38"/>
        <v>0</v>
      </c>
      <c r="L158" s="982" t="s">
        <v>235</v>
      </c>
      <c r="M158" s="983"/>
      <c r="N158" s="379">
        <f>K158</f>
        <v>0</v>
      </c>
      <c r="O158" s="483">
        <v>60250</v>
      </c>
    </row>
    <row r="159" spans="1:15" ht="13.5" thickBot="1">
      <c r="A159" s="396">
        <f>Sponsor!A160</f>
        <v>60270</v>
      </c>
      <c r="B159" s="367"/>
      <c r="C159" s="350" t="str">
        <f>Sponsor!C160</f>
        <v>Greater than $25K</v>
      </c>
      <c r="D159" s="384">
        <f>Sponsor!H160</f>
        <v>0</v>
      </c>
      <c r="E159" s="1167"/>
      <c r="F159" s="1168"/>
      <c r="G159" s="1168"/>
      <c r="H159" s="1168"/>
      <c r="I159" s="1169"/>
      <c r="J159" s="478">
        <f>J157-J158</f>
        <v>0</v>
      </c>
      <c r="K159" s="478">
        <f t="shared" si="38"/>
        <v>0</v>
      </c>
      <c r="L159" s="984"/>
      <c r="M159" s="985"/>
      <c r="N159" s="380">
        <f>K159</f>
        <v>0</v>
      </c>
      <c r="O159" s="483">
        <v>60270</v>
      </c>
    </row>
    <row r="160" spans="1:15" ht="13.5" thickBot="1">
      <c r="A160" s="475"/>
      <c r="B160" s="1129" t="s">
        <v>208</v>
      </c>
      <c r="C160" s="987"/>
      <c r="D160" s="470">
        <f>Sponsor!H191</f>
        <v>0</v>
      </c>
      <c r="E160" s="471"/>
      <c r="F160" s="471"/>
      <c r="G160" s="471"/>
      <c r="H160" s="471"/>
      <c r="I160" s="471"/>
      <c r="J160" s="471">
        <f>J130+J133+J136+J139+J142+J145+J148+J151+J154+J157</f>
        <v>0</v>
      </c>
      <c r="K160" s="471">
        <f>K130+K133+K136+K139+K142+K145+K148+K151+K154+K157</f>
        <v>0</v>
      </c>
      <c r="L160" s="471">
        <f>L130+L133+L136+L139+L142+L145+L148+L151+L154+L157</f>
        <v>0</v>
      </c>
      <c r="M160" s="471">
        <f>M130+M133+M136+M139+M142+M145+M148+M151+M154+M157</f>
        <v>0</v>
      </c>
      <c r="N160" s="472">
        <f>D160+L160+M160</f>
        <v>0</v>
      </c>
    </row>
  </sheetData>
  <sheetProtection password="83DB" sheet="1"/>
  <mergeCells count="120">
    <mergeCell ref="J3:K3"/>
    <mergeCell ref="A5:A6"/>
    <mergeCell ref="M3:N3"/>
    <mergeCell ref="Q5:Q6"/>
    <mergeCell ref="O2:Q4"/>
    <mergeCell ref="D5:D6"/>
    <mergeCell ref="H4:I4"/>
    <mergeCell ref="M4:N4"/>
    <mergeCell ref="N5:N6"/>
    <mergeCell ref="H3:I3"/>
    <mergeCell ref="E5:J5"/>
    <mergeCell ref="J4:K4"/>
    <mergeCell ref="D4:G4"/>
    <mergeCell ref="O1:P1"/>
    <mergeCell ref="B12:C12"/>
    <mergeCell ref="B5:B6"/>
    <mergeCell ref="C5:C6"/>
    <mergeCell ref="D2:J2"/>
    <mergeCell ref="B52:C52"/>
    <mergeCell ref="D1:N1"/>
    <mergeCell ref="E143:I144"/>
    <mergeCell ref="P5:P6"/>
    <mergeCell ref="K5:K6"/>
    <mergeCell ref="L5:M5"/>
    <mergeCell ref="O5:O6"/>
    <mergeCell ref="D3:G3"/>
    <mergeCell ref="B109:C109"/>
    <mergeCell ref="B86:C86"/>
    <mergeCell ref="B88:C88"/>
    <mergeCell ref="E54:I56"/>
    <mergeCell ref="D72:J72"/>
    <mergeCell ref="K2:N2"/>
    <mergeCell ref="B13:C13"/>
    <mergeCell ref="A1:C1"/>
    <mergeCell ref="A2:C2"/>
    <mergeCell ref="A3:C3"/>
    <mergeCell ref="A4:C4"/>
    <mergeCell ref="B160:C160"/>
    <mergeCell ref="B87:C87"/>
    <mergeCell ref="B127:C127"/>
    <mergeCell ref="B117:N117"/>
    <mergeCell ref="B85:C85"/>
    <mergeCell ref="B91:C91"/>
    <mergeCell ref="L158:M159"/>
    <mergeCell ref="E134:I135"/>
    <mergeCell ref="E137:I138"/>
    <mergeCell ref="E140:I141"/>
    <mergeCell ref="E131:I132"/>
    <mergeCell ref="E146:I147"/>
    <mergeCell ref="E149:I150"/>
    <mergeCell ref="E152:I153"/>
    <mergeCell ref="B116:C116"/>
    <mergeCell ref="B90:C90"/>
    <mergeCell ref="E155:I156"/>
    <mergeCell ref="E158:I159"/>
    <mergeCell ref="L85:M91"/>
    <mergeCell ref="L152:M153"/>
    <mergeCell ref="L155:M156"/>
    <mergeCell ref="L134:M135"/>
    <mergeCell ref="L146:M147"/>
    <mergeCell ref="L137:M138"/>
    <mergeCell ref="B84:C84"/>
    <mergeCell ref="K75:K76"/>
    <mergeCell ref="B70:C70"/>
    <mergeCell ref="B55:C55"/>
    <mergeCell ref="B53:C53"/>
    <mergeCell ref="B69:C69"/>
    <mergeCell ref="D75:D76"/>
    <mergeCell ref="K72:N72"/>
    <mergeCell ref="H73:I73"/>
    <mergeCell ref="E57:J61"/>
    <mergeCell ref="B67:C67"/>
    <mergeCell ref="B56:C56"/>
    <mergeCell ref="B57:B61"/>
    <mergeCell ref="B80:C80"/>
    <mergeCell ref="B82:C82"/>
    <mergeCell ref="B74:C74"/>
    <mergeCell ref="B63:C63"/>
    <mergeCell ref="B68:C68"/>
    <mergeCell ref="B81:C81"/>
    <mergeCell ref="B72:C72"/>
    <mergeCell ref="B71:N71"/>
    <mergeCell ref="B73:C73"/>
    <mergeCell ref="E75:J75"/>
    <mergeCell ref="D73:G73"/>
    <mergeCell ref="H74:I74"/>
    <mergeCell ref="S7:T11"/>
    <mergeCell ref="K57:N61"/>
    <mergeCell ref="O57:Q61"/>
    <mergeCell ref="R66:S66"/>
    <mergeCell ref="J73:K73"/>
    <mergeCell ref="O7:Q7"/>
    <mergeCell ref="O14:Q14"/>
    <mergeCell ref="N75:N76"/>
    <mergeCell ref="O32:Q32"/>
    <mergeCell ref="B64:N64"/>
    <mergeCell ref="M74:N74"/>
    <mergeCell ref="B75:C76"/>
    <mergeCell ref="J74:K74"/>
    <mergeCell ref="D74:G74"/>
    <mergeCell ref="M73:N73"/>
    <mergeCell ref="B23:C23"/>
    <mergeCell ref="B30:C30"/>
    <mergeCell ref="B26:C26"/>
    <mergeCell ref="B31:C31"/>
    <mergeCell ref="B42:C42"/>
    <mergeCell ref="B36:C36"/>
    <mergeCell ref="L149:M150"/>
    <mergeCell ref="O27:Q27"/>
    <mergeCell ref="O37:Q37"/>
    <mergeCell ref="O43:Q43"/>
    <mergeCell ref="P114:R114"/>
    <mergeCell ref="P115:R115"/>
    <mergeCell ref="L131:M132"/>
    <mergeCell ref="O111:R111"/>
    <mergeCell ref="P112:R112"/>
    <mergeCell ref="P113:R113"/>
    <mergeCell ref="L75:M75"/>
    <mergeCell ref="L140:M141"/>
    <mergeCell ref="L143:M144"/>
  </mergeCells>
  <phoneticPr fontId="0" type="noConversion"/>
  <conditionalFormatting sqref="A8">
    <cfRule type="expression" dxfId="99" priority="119" stopIfTrue="1">
      <formula>OR($AH$8&gt;0,$AJ$8&gt;0)</formula>
    </cfRule>
  </conditionalFormatting>
  <conditionalFormatting sqref="A9">
    <cfRule type="expression" dxfId="98" priority="118" stopIfTrue="1">
      <formula>OR($AH$9&gt;0,$AJ$9&gt;0)</formula>
    </cfRule>
  </conditionalFormatting>
  <conditionalFormatting sqref="A10">
    <cfRule type="expression" dxfId="97" priority="117" stopIfTrue="1">
      <formula>OR($AH$10&gt;0,$AJ$10&gt;0)</formula>
    </cfRule>
  </conditionalFormatting>
  <conditionalFormatting sqref="A11">
    <cfRule type="expression" dxfId="96" priority="116" stopIfTrue="1">
      <formula>OR($AH$11&gt;0,$AJ$11&gt;0)</formula>
    </cfRule>
  </conditionalFormatting>
  <conditionalFormatting sqref="A12">
    <cfRule type="expression" dxfId="95" priority="183" stopIfTrue="1">
      <formula>OR($AH$32&gt;0,$AJ$32&gt;0)</formula>
    </cfRule>
  </conditionalFormatting>
  <conditionalFormatting sqref="A28">
    <cfRule type="expression" dxfId="94" priority="126" stopIfTrue="1">
      <formula>OR($AH$34&gt;0,$AJ$34&gt;0)</formula>
    </cfRule>
  </conditionalFormatting>
  <conditionalFormatting sqref="A29">
    <cfRule type="expression" dxfId="93" priority="94" stopIfTrue="1">
      <formula>OR($AH$35&gt;0,$AJ$35&gt;0)</formula>
    </cfRule>
  </conditionalFormatting>
  <conditionalFormatting sqref="A30">
    <cfRule type="expression" dxfId="92" priority="128" stopIfTrue="1">
      <formula>OR($AH$42&gt;0,$AJ$42&gt;0)</formula>
    </cfRule>
  </conditionalFormatting>
  <conditionalFormatting sqref="A51">
    <cfRule type="expression" dxfId="91" priority="129" stopIfTrue="1">
      <formula>OR($AH$54&gt;0,$AJ$54&gt;0)</formula>
    </cfRule>
  </conditionalFormatting>
  <conditionalFormatting sqref="A93">
    <cfRule type="expression" dxfId="90" priority="107" stopIfTrue="1">
      <formula>OR($AH$15&gt;0,$AJ$15&gt;0)</formula>
    </cfRule>
  </conditionalFormatting>
  <conditionalFormatting sqref="A94">
    <cfRule type="expression" dxfId="89" priority="106" stopIfTrue="1">
      <formula>OR($AH$16&gt;0,$AJ$16&gt;0)</formula>
    </cfRule>
  </conditionalFormatting>
  <conditionalFormatting sqref="A95">
    <cfRule type="expression" dxfId="88" priority="105" stopIfTrue="1">
      <formula>OR($AH$17&gt;0,$AJ$17&gt;0)</formula>
    </cfRule>
  </conditionalFormatting>
  <conditionalFormatting sqref="A96">
    <cfRule type="expression" dxfId="87" priority="104" stopIfTrue="1">
      <formula>OR($AH$18&gt;0,$AJ$18&gt;0)</formula>
    </cfRule>
  </conditionalFormatting>
  <conditionalFormatting sqref="A97">
    <cfRule type="expression" dxfId="86" priority="103" stopIfTrue="1">
      <formula>OR($AH$19&gt;0,$AJ$19&gt;0)</formula>
    </cfRule>
  </conditionalFormatting>
  <conditionalFormatting sqref="A98">
    <cfRule type="expression" dxfId="85" priority="102" stopIfTrue="1">
      <formula>OR($AH$20&gt;0,$AJ$20&gt;0)</formula>
    </cfRule>
  </conditionalFormatting>
  <conditionalFormatting sqref="A99">
    <cfRule type="expression" dxfId="84" priority="101" stopIfTrue="1">
      <formula>OR($AH$21&gt;0,$AJ$21&gt;0)</formula>
    </cfRule>
  </conditionalFormatting>
  <conditionalFormatting sqref="A100">
    <cfRule type="expression" dxfId="83" priority="100" stopIfTrue="1">
      <formula>OR($AH$22&gt;0,$AJ$22&gt;0)</formula>
    </cfRule>
  </conditionalFormatting>
  <conditionalFormatting sqref="A101">
    <cfRule type="expression" dxfId="82" priority="99" stopIfTrue="1">
      <formula>OR($AH$23&gt;0,$AJ$23&gt;0)</formula>
    </cfRule>
  </conditionalFormatting>
  <conditionalFormatting sqref="A102">
    <cfRule type="expression" dxfId="81" priority="98" stopIfTrue="1">
      <formula>OR($AH$24&gt;0,$AJ$24&gt;0)</formula>
    </cfRule>
  </conditionalFormatting>
  <conditionalFormatting sqref="A103">
    <cfRule type="expression" dxfId="80" priority="97" stopIfTrue="1">
      <formula>OR($AH$25&gt;0,$AJ$25&gt;0)</formula>
    </cfRule>
  </conditionalFormatting>
  <conditionalFormatting sqref="A104">
    <cfRule type="expression" dxfId="79" priority="96" stopIfTrue="1">
      <formula>OR($AH$26&gt;0,$AJ$26&gt;0)</formula>
    </cfRule>
  </conditionalFormatting>
  <conditionalFormatting sqref="A105">
    <cfRule type="expression" dxfId="78" priority="95" stopIfTrue="1">
      <formula>OR($AH$27&gt;0,$AJ$27&gt;0)</formula>
    </cfRule>
  </conditionalFormatting>
  <conditionalFormatting sqref="A106">
    <cfRule type="expression" dxfId="77" priority="143" stopIfTrue="1">
      <formula>OR($AH$28&gt;0,$AJ$28&gt;0)</formula>
    </cfRule>
  </conditionalFormatting>
  <conditionalFormatting sqref="A107">
    <cfRule type="expression" dxfId="76" priority="144" stopIfTrue="1">
      <formula>OR($AH$29&gt;0,$AJ$29&gt;0)</formula>
    </cfRule>
  </conditionalFormatting>
  <conditionalFormatting sqref="A108">
    <cfRule type="expression" dxfId="75" priority="45" stopIfTrue="1">
      <formula>OR($AH$30&gt;0,$AJ$30&gt;0)</formula>
    </cfRule>
  </conditionalFormatting>
  <conditionalFormatting sqref="A111">
    <cfRule type="expression" dxfId="74" priority="92" stopIfTrue="1">
      <formula>OR($AH$37&gt;0,$AJ$37&gt;0)</formula>
    </cfRule>
  </conditionalFormatting>
  <conditionalFormatting sqref="A112">
    <cfRule type="expression" dxfId="73" priority="91" stopIfTrue="1">
      <formula>OR($AH$38&gt;0,$AJ$38&gt;0)</formula>
    </cfRule>
  </conditionalFormatting>
  <conditionalFormatting sqref="A113">
    <cfRule type="expression" dxfId="72" priority="90" stopIfTrue="1">
      <formula>OR($AH$39&gt;0,$AJ$39&gt;0)</formula>
    </cfRule>
  </conditionalFormatting>
  <conditionalFormatting sqref="A114">
    <cfRule type="expression" dxfId="71" priority="111" stopIfTrue="1">
      <formula>OR($AH$40&gt;0,$AJ$40&gt;0)</formula>
    </cfRule>
  </conditionalFormatting>
  <conditionalFormatting sqref="A115">
    <cfRule type="expression" dxfId="70" priority="149" stopIfTrue="1">
      <formula>OR($AH$41&gt;0,$AJ$41&gt;0)</formula>
    </cfRule>
  </conditionalFormatting>
  <conditionalFormatting sqref="A118">
    <cfRule type="expression" dxfId="69" priority="87" stopIfTrue="1">
      <formula>OR($AH$45&gt;0,$AJ$45&gt;0)</formula>
    </cfRule>
  </conditionalFormatting>
  <conditionalFormatting sqref="A119">
    <cfRule type="expression" dxfId="68" priority="86" stopIfTrue="1">
      <formula>OR($AH$46&gt;0,$AJ$46&gt;0)</formula>
    </cfRule>
  </conditionalFormatting>
  <conditionalFormatting sqref="A120">
    <cfRule type="expression" dxfId="67" priority="85" stopIfTrue="1">
      <formula>OR($AH$47&gt;0,$AJ$47&gt;0)</formula>
    </cfRule>
  </conditionalFormatting>
  <conditionalFormatting sqref="A121">
    <cfRule type="expression" dxfId="66" priority="84" stopIfTrue="1">
      <formula>OR($AH$48&gt;0,$AJ$48&gt;0)</formula>
    </cfRule>
  </conditionalFormatting>
  <conditionalFormatting sqref="A122">
    <cfRule type="expression" dxfId="65" priority="83" stopIfTrue="1">
      <formula>OR($AH$49&gt;0,$AJ$49&gt;0)</formula>
    </cfRule>
  </conditionalFormatting>
  <conditionalFormatting sqref="A123">
    <cfRule type="expression" dxfId="64" priority="82" stopIfTrue="1">
      <formula>OR($AH$50&gt;0,$AJ$50&gt;0)</formula>
    </cfRule>
  </conditionalFormatting>
  <conditionalFormatting sqref="A124">
    <cfRule type="expression" dxfId="63" priority="81" stopIfTrue="1">
      <formula>OR($AH$51&gt;0,$AJ$51&gt;0)</formula>
    </cfRule>
  </conditionalFormatting>
  <conditionalFormatting sqref="A125">
    <cfRule type="expression" dxfId="62" priority="110" stopIfTrue="1">
      <formula>OR($AH$52&gt;0,$AJ$52&gt;0)</formula>
    </cfRule>
  </conditionalFormatting>
  <conditionalFormatting sqref="A126">
    <cfRule type="expression" dxfId="61" priority="158" stopIfTrue="1">
      <formula>OR($AH$53&gt;0,$AJ$53&gt;0)</formula>
    </cfRule>
  </conditionalFormatting>
  <conditionalFormatting sqref="D8">
    <cfRule type="expression" dxfId="60" priority="44" stopIfTrue="1">
      <formula>$AJ$8&gt;0</formula>
    </cfRule>
  </conditionalFormatting>
  <conditionalFormatting sqref="D9">
    <cfRule type="expression" dxfId="59" priority="43" stopIfTrue="1">
      <formula>$AJ$9&gt;0</formula>
    </cfRule>
  </conditionalFormatting>
  <conditionalFormatting sqref="D10">
    <cfRule type="expression" dxfId="58" priority="42" stopIfTrue="1">
      <formula>$AJ$10&gt;0</formula>
    </cfRule>
  </conditionalFormatting>
  <conditionalFormatting sqref="D11">
    <cfRule type="expression" dxfId="57" priority="41" stopIfTrue="1">
      <formula>$AJ$11&gt;0</formula>
    </cfRule>
  </conditionalFormatting>
  <conditionalFormatting sqref="D12 D109">
    <cfRule type="expression" dxfId="56" priority="40" stopIfTrue="1">
      <formula>$AJ$32&gt;0</formula>
    </cfRule>
  </conditionalFormatting>
  <conditionalFormatting sqref="D24:D25">
    <cfRule type="expression" dxfId="55" priority="2" stopIfTrue="1">
      <formula>$AJ$31&gt;0</formula>
    </cfRule>
  </conditionalFormatting>
  <conditionalFormatting sqref="D28">
    <cfRule type="expression" dxfId="54" priority="39" stopIfTrue="1">
      <formula>$AJ$34&gt;0</formula>
    </cfRule>
  </conditionalFormatting>
  <conditionalFormatting sqref="D29">
    <cfRule type="expression" dxfId="53" priority="38" stopIfTrue="1">
      <formula>$AJ$35&gt;0</formula>
    </cfRule>
  </conditionalFormatting>
  <conditionalFormatting sqref="D30 D116">
    <cfRule type="expression" dxfId="52" priority="37" stopIfTrue="1">
      <formula>$AJ$42&gt;0</formula>
    </cfRule>
  </conditionalFormatting>
  <conditionalFormatting sqref="D51 D127">
    <cfRule type="expression" dxfId="51" priority="4" stopIfTrue="1">
      <formula>$AJ$54&gt;0</formula>
    </cfRule>
  </conditionalFormatting>
  <conditionalFormatting sqref="D56">
    <cfRule type="cellIs" dxfId="50" priority="1" stopIfTrue="1" operator="greaterThanOrEqual">
      <formula>1</formula>
    </cfRule>
  </conditionalFormatting>
  <conditionalFormatting sqref="D93">
    <cfRule type="expression" dxfId="49" priority="36" stopIfTrue="1">
      <formula>$AJ$15&gt;0</formula>
    </cfRule>
  </conditionalFormatting>
  <conditionalFormatting sqref="D94">
    <cfRule type="expression" dxfId="48" priority="35" stopIfTrue="1">
      <formula>$AJ$16&gt;0</formula>
    </cfRule>
  </conditionalFormatting>
  <conditionalFormatting sqref="D95">
    <cfRule type="expression" dxfId="47" priority="34" stopIfTrue="1">
      <formula>$AJ$17&gt;0</formula>
    </cfRule>
  </conditionalFormatting>
  <conditionalFormatting sqref="D96">
    <cfRule type="expression" dxfId="46" priority="33" stopIfTrue="1">
      <formula>$AJ$18&gt;0</formula>
    </cfRule>
  </conditionalFormatting>
  <conditionalFormatting sqref="D97">
    <cfRule type="expression" dxfId="45" priority="32" stopIfTrue="1">
      <formula>$AJ$19&gt;0</formula>
    </cfRule>
  </conditionalFormatting>
  <conditionalFormatting sqref="D98">
    <cfRule type="expression" dxfId="44" priority="31" stopIfTrue="1">
      <formula>$AJ$20&gt;0</formula>
    </cfRule>
  </conditionalFormatting>
  <conditionalFormatting sqref="D99">
    <cfRule type="expression" dxfId="43" priority="30" stopIfTrue="1">
      <formula>$AJ$21&gt;0</formula>
    </cfRule>
  </conditionalFormatting>
  <conditionalFormatting sqref="D100">
    <cfRule type="expression" dxfId="42" priority="29" stopIfTrue="1">
      <formula>$AJ$22&gt;0</formula>
    </cfRule>
  </conditionalFormatting>
  <conditionalFormatting sqref="D101">
    <cfRule type="expression" dxfId="41" priority="28" stopIfTrue="1">
      <formula>$AJ$23&gt;0</formula>
    </cfRule>
  </conditionalFormatting>
  <conditionalFormatting sqref="D102">
    <cfRule type="expression" dxfId="40" priority="27" stopIfTrue="1">
      <formula>$AJ$24&gt;0</formula>
    </cfRule>
  </conditionalFormatting>
  <conditionalFormatting sqref="D103">
    <cfRule type="expression" dxfId="39" priority="26" stopIfTrue="1">
      <formula>$AJ$25&gt;0</formula>
    </cfRule>
  </conditionalFormatting>
  <conditionalFormatting sqref="D104">
    <cfRule type="expression" dxfId="38" priority="25" stopIfTrue="1">
      <formula>$AJ$26&gt;0</formula>
    </cfRule>
  </conditionalFormatting>
  <conditionalFormatting sqref="D105">
    <cfRule type="expression" dxfId="37" priority="24" stopIfTrue="1">
      <formula>$AJ$27&gt;0</formula>
    </cfRule>
  </conditionalFormatting>
  <conditionalFormatting sqref="D106">
    <cfRule type="expression" dxfId="36" priority="23" stopIfTrue="1">
      <formula>$AJ$28&gt;0</formula>
    </cfRule>
  </conditionalFormatting>
  <conditionalFormatting sqref="D107">
    <cfRule type="expression" dxfId="35" priority="22" stopIfTrue="1">
      <formula>$AJ$29&gt;0</formula>
    </cfRule>
  </conditionalFormatting>
  <conditionalFormatting sqref="D108">
    <cfRule type="expression" dxfId="34" priority="21" stopIfTrue="1">
      <formula>$AJ$30&gt;0</formula>
    </cfRule>
  </conditionalFormatting>
  <conditionalFormatting sqref="D111">
    <cfRule type="expression" dxfId="33" priority="19" stopIfTrue="1">
      <formula>$AJ$37&gt;0</formula>
    </cfRule>
  </conditionalFormatting>
  <conditionalFormatting sqref="D112">
    <cfRule type="expression" dxfId="32" priority="18" stopIfTrue="1">
      <formula>$AJ$38&gt;0</formula>
    </cfRule>
  </conditionalFormatting>
  <conditionalFormatting sqref="D113">
    <cfRule type="expression" dxfId="31" priority="17" stopIfTrue="1">
      <formula>$AJ$39&gt;0</formula>
    </cfRule>
  </conditionalFormatting>
  <conditionalFormatting sqref="D114">
    <cfRule type="expression" dxfId="30" priority="16" stopIfTrue="1">
      <formula>$AJ$40&gt;0</formula>
    </cfRule>
  </conditionalFormatting>
  <conditionalFormatting sqref="D115">
    <cfRule type="expression" dxfId="29" priority="15" stopIfTrue="1">
      <formula>$AJ$41&gt;0</formula>
    </cfRule>
  </conditionalFormatting>
  <conditionalFormatting sqref="D118">
    <cfRule type="expression" dxfId="28" priority="13" stopIfTrue="1">
      <formula>$AJ$45&gt;0</formula>
    </cfRule>
  </conditionalFormatting>
  <conditionalFormatting sqref="D119">
    <cfRule type="expression" dxfId="27" priority="12" stopIfTrue="1">
      <formula>$AJ$46&gt;0</formula>
    </cfRule>
  </conditionalFormatting>
  <conditionalFormatting sqref="D120">
    <cfRule type="expression" dxfId="26" priority="11" stopIfTrue="1">
      <formula>$AJ$47&gt;0</formula>
    </cfRule>
  </conditionalFormatting>
  <conditionalFormatting sqref="D121">
    <cfRule type="expression" dxfId="25" priority="10" stopIfTrue="1">
      <formula>$AJ$48&gt;0</formula>
    </cfRule>
  </conditionalFormatting>
  <conditionalFormatting sqref="D122">
    <cfRule type="expression" dxfId="24" priority="9" stopIfTrue="1">
      <formula>$AJ$49&gt;0</formula>
    </cfRule>
  </conditionalFormatting>
  <conditionalFormatting sqref="D123">
    <cfRule type="expression" dxfId="23" priority="8" stopIfTrue="1">
      <formula>$AJ$50&gt;0</formula>
    </cfRule>
  </conditionalFormatting>
  <conditionalFormatting sqref="D124">
    <cfRule type="expression" dxfId="22" priority="7" stopIfTrue="1">
      <formula>$AJ$51&gt;0</formula>
    </cfRule>
  </conditionalFormatting>
  <conditionalFormatting sqref="D125">
    <cfRule type="expression" dxfId="21" priority="6" stopIfTrue="1">
      <formula>$AJ$52&gt;0</formula>
    </cfRule>
  </conditionalFormatting>
  <conditionalFormatting sqref="D126">
    <cfRule type="expression" dxfId="20" priority="5" stopIfTrue="1">
      <formula>$AJ$53&gt;0</formula>
    </cfRule>
  </conditionalFormatting>
  <conditionalFormatting sqref="E12 E109">
    <cfRule type="expression" dxfId="19" priority="159" stopIfTrue="1">
      <formula>$AC$32&gt;0</formula>
    </cfRule>
  </conditionalFormatting>
  <conditionalFormatting sqref="E24:E25">
    <cfRule type="expression" dxfId="18" priority="164" stopIfTrue="1">
      <formula>$AC$31&gt;0</formula>
    </cfRule>
  </conditionalFormatting>
  <conditionalFormatting sqref="E30 E116">
    <cfRule type="expression" dxfId="17" priority="169" stopIfTrue="1">
      <formula>$AC$42&gt;0</formula>
    </cfRule>
  </conditionalFormatting>
  <conditionalFormatting sqref="E51 E127">
    <cfRule type="expression" dxfId="16" priority="174" stopIfTrue="1">
      <formula>$AC$54&gt;0</formula>
    </cfRule>
  </conditionalFormatting>
  <conditionalFormatting sqref="F12 F109">
    <cfRule type="expression" dxfId="15" priority="160" stopIfTrue="1">
      <formula>$AD$32&gt;0</formula>
    </cfRule>
  </conditionalFormatting>
  <conditionalFormatting sqref="F24:F25">
    <cfRule type="expression" dxfId="14" priority="165" stopIfTrue="1">
      <formula>$AD$31&gt;0</formula>
    </cfRule>
  </conditionalFormatting>
  <conditionalFormatting sqref="F30 F116">
    <cfRule type="expression" dxfId="13" priority="170" stopIfTrue="1">
      <formula>$AD$42&gt;0</formula>
    </cfRule>
  </conditionalFormatting>
  <conditionalFormatting sqref="F51 F127">
    <cfRule type="expression" dxfId="12" priority="175" stopIfTrue="1">
      <formula>$AD$54&gt;0</formula>
    </cfRule>
  </conditionalFormatting>
  <conditionalFormatting sqref="G12 G109">
    <cfRule type="expression" dxfId="11" priority="161" stopIfTrue="1">
      <formula>$AE$32&gt;0</formula>
    </cfRule>
  </conditionalFormatting>
  <conditionalFormatting sqref="G24:G25">
    <cfRule type="expression" dxfId="10" priority="166" stopIfTrue="1">
      <formula>$AE$31&gt;0</formula>
    </cfRule>
  </conditionalFormatting>
  <conditionalFormatting sqref="G30 G116">
    <cfRule type="expression" dxfId="9" priority="171" stopIfTrue="1">
      <formula>$AE$42&gt;0</formula>
    </cfRule>
  </conditionalFormatting>
  <conditionalFormatting sqref="G51 G127">
    <cfRule type="expression" dxfId="8" priority="176" stopIfTrue="1">
      <formula>$AE$54&gt;0</formula>
    </cfRule>
  </conditionalFormatting>
  <conditionalFormatting sqref="H12 H109">
    <cfRule type="expression" dxfId="7" priority="162" stopIfTrue="1">
      <formula>$AF$32&gt;0</formula>
    </cfRule>
  </conditionalFormatting>
  <conditionalFormatting sqref="H24:H25">
    <cfRule type="expression" dxfId="6" priority="167" stopIfTrue="1">
      <formula>$AF$31&gt;0</formula>
    </cfRule>
  </conditionalFormatting>
  <conditionalFormatting sqref="H30 H116">
    <cfRule type="expression" dxfId="5" priority="172" stopIfTrue="1">
      <formula>$AF$42&gt;0</formula>
    </cfRule>
  </conditionalFormatting>
  <conditionalFormatting sqref="H51 H127">
    <cfRule type="expression" dxfId="4" priority="177" stopIfTrue="1">
      <formula>$AF$54&gt;0</formula>
    </cfRule>
  </conditionalFormatting>
  <conditionalFormatting sqref="I12 I109">
    <cfRule type="expression" dxfId="3" priority="163" stopIfTrue="1">
      <formula>$AG$32&gt;0</formula>
    </cfRule>
  </conditionalFormatting>
  <conditionalFormatting sqref="I24:I25">
    <cfRule type="expression" dxfId="2" priority="168" stopIfTrue="1">
      <formula>$AG$31&gt;0</formula>
    </cfRule>
  </conditionalFormatting>
  <conditionalFormatting sqref="I30 I116">
    <cfRule type="expression" dxfId="1" priority="173" stopIfTrue="1">
      <formula>$AG$42&gt;0</formula>
    </cfRule>
  </conditionalFormatting>
  <conditionalFormatting sqref="I51 I127">
    <cfRule type="expression" dxfId="0" priority="178" stopIfTrue="1">
      <formula>$AG$54&gt;0</formula>
    </cfRule>
  </conditionalFormatting>
  <printOptions horizontalCentered="1" verticalCentered="1"/>
  <pageMargins left="0.5" right="0.5" top="0.5" bottom="0.5" header="0" footer="0"/>
  <pageSetup scale="65" fitToHeight="0" orientation="portrait" blackAndWhite="1" horizontalDpi="300" verticalDpi="300" r:id="rId1"/>
  <headerFooter alignWithMargins="0"/>
  <rowBreaks count="2" manualBreakCount="2">
    <brk id="70" max="16383" man="1"/>
    <brk id="127"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N204"/>
  <sheetViews>
    <sheetView zoomScaleNormal="100" workbookViewId="0">
      <selection activeCell="D1" sqref="D1:N1"/>
    </sheetView>
  </sheetViews>
  <sheetFormatPr defaultColWidth="8.7265625" defaultRowHeight="12.5"/>
  <cols>
    <col min="1" max="1" width="7.7265625" style="2" customWidth="1"/>
    <col min="2" max="2" width="5.453125" style="2" customWidth="1"/>
    <col min="3" max="3" width="27.453125" customWidth="1"/>
    <col min="4" max="4" width="10.453125" customWidth="1"/>
    <col min="5" max="9" width="9.453125" customWidth="1"/>
    <col min="10" max="10" width="10.7265625" customWidth="1"/>
    <col min="11" max="11" width="11.453125" customWidth="1"/>
    <col min="12" max="13" width="9.453125" customWidth="1"/>
    <col min="14" max="14" width="10.7265625" customWidth="1"/>
    <col min="15" max="15" width="34.453125" customWidth="1"/>
  </cols>
  <sheetData>
    <row r="1" spans="1:14" ht="25.5" customHeight="1">
      <c r="A1" s="1212" t="s">
        <v>91</v>
      </c>
      <c r="B1" s="824"/>
      <c r="C1" s="797"/>
      <c r="D1" s="833" t="str">
        <f>PSUYr5!D1</f>
        <v>PLYMOUTH STATE UNIVERSITY- USNH</v>
      </c>
      <c r="E1" s="1062"/>
      <c r="F1" s="1062"/>
      <c r="G1" s="1062"/>
      <c r="H1" s="1062"/>
      <c r="I1" s="1062"/>
      <c r="J1" s="1062"/>
      <c r="K1" s="1062"/>
      <c r="L1" s="1062"/>
      <c r="M1" s="1062"/>
      <c r="N1" s="1209"/>
    </row>
    <row r="2" spans="1:14" ht="13.15" customHeight="1">
      <c r="A2" s="1219" t="s">
        <v>18</v>
      </c>
      <c r="B2" s="824"/>
      <c r="C2" s="797"/>
      <c r="D2" s="1001" t="str">
        <f>PSUYr1!D2</f>
        <v>New-Continuation-Revision-Supplement</v>
      </c>
      <c r="E2" s="1174"/>
      <c r="F2" s="1174"/>
      <c r="G2" s="1174"/>
      <c r="H2" s="1174"/>
      <c r="I2" s="1174"/>
      <c r="J2" s="1002"/>
      <c r="K2" s="1043">
        <f>Instructions!A23</f>
        <v>0</v>
      </c>
      <c r="L2" s="847"/>
      <c r="M2" s="847"/>
      <c r="N2" s="1210"/>
    </row>
    <row r="3" spans="1:14" ht="13.15" customHeight="1">
      <c r="A3" s="1213" t="s">
        <v>230</v>
      </c>
      <c r="B3" s="824"/>
      <c r="C3" s="797"/>
      <c r="D3" s="1001" t="str">
        <f>PSUYr1!D3</f>
        <v>PI Name (Last, First)</v>
      </c>
      <c r="E3" s="1174"/>
      <c r="F3" s="1174"/>
      <c r="G3" s="1002"/>
      <c r="H3" s="1057" t="s">
        <v>233</v>
      </c>
      <c r="I3" s="824"/>
      <c r="J3" s="1150" t="str">
        <f>IF(PSUYr1!K2="","",PSUYr1!K2)</f>
        <v/>
      </c>
      <c r="K3" s="1151"/>
      <c r="L3" s="19"/>
      <c r="M3" s="999" t="s">
        <v>382</v>
      </c>
      <c r="N3" s="1211"/>
    </row>
    <row r="4" spans="1:14" ht="13.15" customHeight="1">
      <c r="A4" s="1219" t="s">
        <v>19</v>
      </c>
      <c r="B4" s="824"/>
      <c r="C4" s="797"/>
      <c r="D4" s="830" t="str">
        <f>IF(PSUYr1!D4="","",PSUYr1!D4)</f>
        <v>Preparer</v>
      </c>
      <c r="E4" s="1174"/>
      <c r="F4" s="1174" t="str">
        <f>IF(PSUYr1!F4="","",PSUYr1!F4)</f>
        <v/>
      </c>
      <c r="G4" s="1174"/>
      <c r="H4" s="1010" t="s">
        <v>21</v>
      </c>
      <c r="I4" s="1051"/>
      <c r="J4" s="1006" t="str">
        <f>IF(PSUYr1!J4="","",PSUYr1!J4)</f>
        <v/>
      </c>
      <c r="K4" s="1007"/>
      <c r="L4" s="19"/>
      <c r="M4" s="1001" t="str">
        <f>IF(PSUYr1!J3="","",PSUYr1!J3)</f>
        <v/>
      </c>
      <c r="N4" s="1186"/>
    </row>
    <row r="5" spans="1:14" ht="13.15" customHeight="1">
      <c r="A5" s="1214" t="s">
        <v>180</v>
      </c>
      <c r="B5" s="812" t="s">
        <v>179</v>
      </c>
      <c r="C5" s="840" t="s">
        <v>48</v>
      </c>
      <c r="D5" s="848" t="s">
        <v>54</v>
      </c>
      <c r="E5" s="999" t="s">
        <v>280</v>
      </c>
      <c r="F5" s="1041"/>
      <c r="G5" s="1041"/>
      <c r="H5" s="1041"/>
      <c r="I5" s="1041"/>
      <c r="J5" s="1042"/>
      <c r="K5" s="1079" t="s">
        <v>298</v>
      </c>
      <c r="L5" s="731" t="str">
        <f>PSUYr1!L5</f>
        <v>Third Party*</v>
      </c>
      <c r="M5" s="1042"/>
      <c r="N5" s="1217" t="s">
        <v>46</v>
      </c>
    </row>
    <row r="6" spans="1:14" ht="13.15" customHeight="1">
      <c r="A6" s="1215"/>
      <c r="B6" s="813"/>
      <c r="C6" s="831"/>
      <c r="D6" s="849"/>
      <c r="E6" s="332" t="str">
        <f>PSUYr1!E6</f>
        <v>Dept E&amp;G</v>
      </c>
      <c r="F6" s="332" t="str">
        <f>PSUYr1!F6</f>
        <v>College</v>
      </c>
      <c r="G6" s="332" t="str">
        <f>PSUYr1!G6</f>
        <v>Other1</v>
      </c>
      <c r="H6" s="332" t="str">
        <f>PSUYr1!H6</f>
        <v>Other2</v>
      </c>
      <c r="I6" s="332" t="str">
        <f>PSUYr1!I6</f>
        <v>Other3</v>
      </c>
      <c r="J6" s="332" t="str">
        <f>PSUYr4!J6</f>
        <v>Total PSU</v>
      </c>
      <c r="K6" s="993"/>
      <c r="L6" s="25" t="str">
        <f>PSUYr1!L6</f>
        <v>Cash</v>
      </c>
      <c r="M6" s="16" t="str">
        <f>PSUYr1!M6</f>
        <v>In-Kind</v>
      </c>
      <c r="N6" s="1218"/>
    </row>
    <row r="7" spans="1:14" ht="13.15" customHeight="1">
      <c r="A7" s="269"/>
      <c r="B7" s="49" t="s">
        <v>261</v>
      </c>
      <c r="C7" s="22"/>
      <c r="D7" s="22"/>
      <c r="E7" s="22"/>
      <c r="F7" s="22"/>
      <c r="G7" s="22"/>
      <c r="H7" s="22"/>
      <c r="I7" s="22"/>
      <c r="J7" s="22"/>
      <c r="K7" s="22"/>
      <c r="L7" s="22"/>
      <c r="M7" s="22"/>
      <c r="N7" s="292"/>
    </row>
    <row r="8" spans="1:14" ht="13.15" customHeight="1">
      <c r="A8" s="269" t="str">
        <f>IF(PSUYr1!A8 = "","",PSUYr1!A8)</f>
        <v/>
      </c>
      <c r="B8" s="396" t="str">
        <f>IF(PSUYr1!B8 = "","",PSUYr1!B8)</f>
        <v/>
      </c>
      <c r="C8" s="46" t="str">
        <f>IF(PSUYr1!C8="","",PSUYr1!C8)</f>
        <v/>
      </c>
      <c r="D8" s="53">
        <f>PSUYr1!D8+PSUYr2!D8+PSUYr3!D8+PSUYr4!D8+PSUYr5!D8</f>
        <v>0</v>
      </c>
      <c r="E8" s="52">
        <f>PSUYr1!E8+PSUYr2!E8+PSUYr3!E8+PSUYr4!E8+PSUYr5!E8</f>
        <v>0</v>
      </c>
      <c r="F8" s="52">
        <f>PSUYr1!F8+PSUYr2!F8+PSUYr3!F8+PSUYr4!F8+PSUYr5!F8</f>
        <v>0</v>
      </c>
      <c r="G8" s="52">
        <f>PSUYr1!G8+PSUYr2!G8+PSUYr3!G8+PSUYr4!G8+PSUYr5!G8</f>
        <v>0</v>
      </c>
      <c r="H8" s="52">
        <f>PSUYr1!H8+PSUYr2!H8+PSUYr3!H8+PSUYr4!H8+PSUYr5!H8</f>
        <v>0</v>
      </c>
      <c r="I8" s="52">
        <f>PSUYr1!I8+PSUYr2!I8+PSUYr3!I8+PSUYr4!I8+PSUYr5!I8</f>
        <v>0</v>
      </c>
      <c r="J8" s="52">
        <f>PSUYr1!J8+PSUYr2!J8+PSUYr3!J8+PSUYr4!J8+PSUYr5!J8</f>
        <v>0</v>
      </c>
      <c r="K8" s="53">
        <f>PSUYr1!K8+PSUYr2!K8+PSUYr3!K8+PSUYr4!K8+PSUYr5!K8</f>
        <v>0</v>
      </c>
      <c r="L8" s="52">
        <f>PSUYr1!L8+PSUYr2!L8+PSUYr3!L8+PSUYr4!L8+PSUYr5!L8</f>
        <v>0</v>
      </c>
      <c r="M8" s="52">
        <f>PSUYr1!M8+PSUYr2!M8+PSUYr3!M8+PSUYr4!M8+PSUYr5!M8</f>
        <v>0</v>
      </c>
      <c r="N8" s="270">
        <f>PSUYr1!N8+PSUYr2!N8+PSUYr3!N8+PSUYr4!N8+PSUYr5!N8</f>
        <v>0</v>
      </c>
    </row>
    <row r="9" spans="1:14" ht="13.15" customHeight="1">
      <c r="A9" s="269" t="str">
        <f>IF(PSUYr1!A9 = "","",PSUYr1!A9)</f>
        <v/>
      </c>
      <c r="B9" s="396" t="str">
        <f>IF(PSUYr1!B9 = "","",PSUYr1!B9)</f>
        <v/>
      </c>
      <c r="C9" s="46" t="str">
        <f>IF(PSUYr1!C9="","",PSUYr1!C9)</f>
        <v/>
      </c>
      <c r="D9" s="59">
        <f>PSUYr1!D9+PSUYr2!D9+PSUYr3!D9+PSUYr4!D9+PSUYr5!D9</f>
        <v>0</v>
      </c>
      <c r="E9" s="58">
        <f>PSUYr1!E9+PSUYr2!E9+PSUYr3!E9+PSUYr4!E9+PSUYr5!E9</f>
        <v>0</v>
      </c>
      <c r="F9" s="58">
        <f>PSUYr1!F9+PSUYr2!F9+PSUYr3!F9+PSUYr4!F9+PSUYr5!F9</f>
        <v>0</v>
      </c>
      <c r="G9" s="58">
        <f>PSUYr1!G9+PSUYr2!G9+PSUYr3!G9+PSUYr4!G9+PSUYr5!G9</f>
        <v>0</v>
      </c>
      <c r="H9" s="58">
        <f>PSUYr1!H9+PSUYr2!H9+PSUYr3!H9+PSUYr4!H9+PSUYr5!H9</f>
        <v>0</v>
      </c>
      <c r="I9" s="58">
        <f>PSUYr1!I9+PSUYr2!I9+PSUYr3!I9+PSUYr4!I9+PSUYr5!I9</f>
        <v>0</v>
      </c>
      <c r="J9" s="58">
        <f>PSUYr1!J9+PSUYr2!J9+PSUYr3!J9+PSUYr4!J9+PSUYr5!J9</f>
        <v>0</v>
      </c>
      <c r="K9" s="59">
        <f>PSUYr1!K9+PSUYr2!K9+PSUYr3!K9+PSUYr4!K9+PSUYr5!K9</f>
        <v>0</v>
      </c>
      <c r="L9" s="58">
        <f>PSUYr1!L9+PSUYr2!L9+PSUYr3!L9+PSUYr4!L9+PSUYr5!L9</f>
        <v>0</v>
      </c>
      <c r="M9" s="58">
        <f>PSUYr1!M9+PSUYr2!M9+PSUYr3!M9+PSUYr4!M9+PSUYr5!M9</f>
        <v>0</v>
      </c>
      <c r="N9" s="271">
        <f>PSUYr1!N9+PSUYr2!N9+PSUYr3!N9+PSUYr4!N9+PSUYr5!N9</f>
        <v>0</v>
      </c>
    </row>
    <row r="10" spans="1:14" ht="13.15" customHeight="1">
      <c r="A10" s="269" t="str">
        <f>IF(PSUYr1!A10 = "","",PSUYr1!A10)</f>
        <v/>
      </c>
      <c r="B10" s="396" t="str">
        <f>IF(PSUYr1!B10 = "","",PSUYr1!B10)</f>
        <v/>
      </c>
      <c r="C10" s="46" t="str">
        <f>IF(PSUYr1!C10="","",PSUYr1!C10)</f>
        <v/>
      </c>
      <c r="D10" s="59">
        <f>PSUYr1!D10+PSUYr2!D10+PSUYr3!D10+PSUYr4!D10+PSUYr5!D10</f>
        <v>0</v>
      </c>
      <c r="E10" s="58">
        <f>PSUYr1!E10+PSUYr2!E10+PSUYr3!E10+PSUYr4!E10+PSUYr5!E10</f>
        <v>0</v>
      </c>
      <c r="F10" s="58">
        <f>PSUYr1!F10+PSUYr2!F10+PSUYr3!F10+PSUYr4!F10+PSUYr5!F10</f>
        <v>0</v>
      </c>
      <c r="G10" s="58">
        <f>PSUYr1!G10+PSUYr2!G10+PSUYr3!G10+PSUYr4!G10+PSUYr5!G10</f>
        <v>0</v>
      </c>
      <c r="H10" s="58">
        <f>PSUYr1!H10+PSUYr2!H10+PSUYr3!H10+PSUYr4!H10+PSUYr5!H10</f>
        <v>0</v>
      </c>
      <c r="I10" s="58">
        <f>PSUYr1!I10+PSUYr2!I10+PSUYr3!I10+PSUYr4!I10+PSUYr5!I10</f>
        <v>0</v>
      </c>
      <c r="J10" s="58">
        <f>PSUYr1!J10+PSUYr2!J10+PSUYr3!J10+PSUYr4!J10+PSUYr5!J10</f>
        <v>0</v>
      </c>
      <c r="K10" s="59">
        <f>PSUYr1!K10+PSUYr2!K10+PSUYr3!K10+PSUYr4!K10+PSUYr5!K10</f>
        <v>0</v>
      </c>
      <c r="L10" s="58">
        <f>PSUYr1!L10+PSUYr2!L10+PSUYr3!L10+PSUYr4!L10+PSUYr5!L10</f>
        <v>0</v>
      </c>
      <c r="M10" s="58">
        <f>PSUYr1!M10+PSUYr2!M10+PSUYr3!M10+PSUYr4!M10+PSUYr5!M10</f>
        <v>0</v>
      </c>
      <c r="N10" s="271">
        <f>PSUYr1!N10+PSUYr2!N10+PSUYr3!N10+PSUYr4!N10+PSUYr5!N10</f>
        <v>0</v>
      </c>
    </row>
    <row r="11" spans="1:14" ht="13.15" customHeight="1">
      <c r="A11" s="269" t="str">
        <f>IF(PSUYr1!A11 = "","",PSUYr1!A11)</f>
        <v/>
      </c>
      <c r="B11" s="396" t="str">
        <f>IF(PSUYr1!B11 = "","",PSUYr1!B11)</f>
        <v/>
      </c>
      <c r="C11" s="46" t="str">
        <f>IF(PSUYr1!C11="","",PSUYr1!C11)</f>
        <v/>
      </c>
      <c r="D11" s="59">
        <f>PSUYr1!D11+PSUYr2!D11+PSUYr3!D11+PSUYr4!D11+PSUYr5!D11</f>
        <v>0</v>
      </c>
      <c r="E11" s="58">
        <f>PSUYr1!E11+PSUYr2!E11+PSUYr3!E11+PSUYr4!E11+PSUYr5!E11</f>
        <v>0</v>
      </c>
      <c r="F11" s="58">
        <f>PSUYr1!F11+PSUYr2!F11+PSUYr3!F11+PSUYr4!F11+PSUYr5!F11</f>
        <v>0</v>
      </c>
      <c r="G11" s="58">
        <f>PSUYr1!G11+PSUYr2!G11+PSUYr3!G11+PSUYr4!G11+PSUYr5!G11</f>
        <v>0</v>
      </c>
      <c r="H11" s="58">
        <f>PSUYr1!H11+PSUYr2!H11+PSUYr3!H11+PSUYr4!H11+PSUYr5!H11</f>
        <v>0</v>
      </c>
      <c r="I11" s="58">
        <f>PSUYr1!I11+PSUYr2!I11+PSUYr3!I11+PSUYr4!I11+PSUYr5!I11</f>
        <v>0</v>
      </c>
      <c r="J11" s="58">
        <f>PSUYr1!J11+PSUYr2!J11+PSUYr3!J11+PSUYr4!J11+PSUYr5!J11</f>
        <v>0</v>
      </c>
      <c r="K11" s="59">
        <f>PSUYr1!K11+PSUYr2!K11+PSUYr3!K11+PSUYr4!K11+PSUYr5!K11</f>
        <v>0</v>
      </c>
      <c r="L11" s="58">
        <f>PSUYr1!L11+PSUYr2!L11+PSUYr3!L11+PSUYr4!L11+PSUYr5!L11</f>
        <v>0</v>
      </c>
      <c r="M11" s="58">
        <f>PSUYr1!M11+PSUYr2!M11+PSUYr3!M11+PSUYr4!M11+PSUYr5!M11</f>
        <v>0</v>
      </c>
      <c r="N11" s="271">
        <f>PSUYr1!N11+PSUYr2!N11+PSUYr3!N11+PSUYr4!N11+PSUYr5!N11</f>
        <v>0</v>
      </c>
    </row>
    <row r="12" spans="1:14" ht="13.15" customHeight="1">
      <c r="A12" s="269" t="str">
        <f>IF(PSUYr1!A12 = "","",PSUYr1!A12)</f>
        <v>Below</v>
      </c>
      <c r="B12" s="789" t="s">
        <v>92</v>
      </c>
      <c r="C12" s="786"/>
      <c r="D12" s="61">
        <f>PSUYr1!D12+PSUYr2!D12+PSUYr3!D12+PSUYr4!D12+PSUYr5!D12</f>
        <v>0</v>
      </c>
      <c r="E12" s="62">
        <f>PSUYr1!E12+PSUYr2!E12+PSUYr3!E12+PSUYr4!E12+PSUYr5!E12</f>
        <v>0</v>
      </c>
      <c r="F12" s="63">
        <f>PSUYr1!F12+PSUYr2!F12+PSUYr3!F12+PSUYr4!F12+PSUYr5!F12</f>
        <v>0</v>
      </c>
      <c r="G12" s="63">
        <f>PSUYr1!G12+PSUYr2!G12+PSUYr3!G12+PSUYr4!G12+PSUYr5!G12</f>
        <v>0</v>
      </c>
      <c r="H12" s="63">
        <f>PSUYr1!H12+PSUYr2!H12+PSUYr3!H12+PSUYr4!H12+PSUYr5!H12</f>
        <v>0</v>
      </c>
      <c r="I12" s="63">
        <f>PSUYr1!I12+PSUYr2!I12+PSUYr3!I12+PSUYr4!I12+PSUYr5!I12</f>
        <v>0</v>
      </c>
      <c r="J12" s="58">
        <f>PSUYr1!J12+PSUYr2!J12+PSUYr3!J12+PSUYr4!J12+PSUYr5!J12</f>
        <v>0</v>
      </c>
      <c r="K12" s="61">
        <f>PSUYr1!K12+PSUYr2!K12+PSUYr3!K12+PSUYr4!K12+PSUYr5!K12</f>
        <v>0</v>
      </c>
      <c r="L12" s="62">
        <f>PSUYr1!L12+PSUYr2!L12+PSUYr3!L12+PSUYr4!L12+PSUYr5!L12</f>
        <v>0</v>
      </c>
      <c r="M12" s="63">
        <f>PSUYr1!M12+PSUYr2!M12+PSUYr3!M12+PSUYr4!M12+PSUYr5!M12</f>
        <v>0</v>
      </c>
      <c r="N12" s="285">
        <f>PSUYr1!N12+PSUYr2!N12+PSUYr3!N12+PSUYr4!N12+PSUYr5!N12</f>
        <v>0</v>
      </c>
    </row>
    <row r="13" spans="1:14" ht="13.15" customHeight="1">
      <c r="A13" s="269" t="str">
        <f>IF(PSUYr1!A13 = "","",PSUYr1!A13)</f>
        <v/>
      </c>
      <c r="B13" s="841" t="s">
        <v>47</v>
      </c>
      <c r="C13" s="762"/>
      <c r="D13" s="64">
        <f>PSUYr1!D13+PSUYr2!D13+PSUYr3!D13+PSUYr4!D13+PSUYr5!D13</f>
        <v>0</v>
      </c>
      <c r="E13" s="65">
        <f>PSUYr1!E13+PSUYr2!E13+PSUYr3!E13+PSUYr4!E13+PSUYr5!E13</f>
        <v>0</v>
      </c>
      <c r="F13" s="65">
        <f>PSUYr1!F13+PSUYr2!F13+PSUYr3!F13+PSUYr4!F13+PSUYr5!F13</f>
        <v>0</v>
      </c>
      <c r="G13" s="65">
        <f>PSUYr1!G13+PSUYr2!G13+PSUYr3!G13+PSUYr4!G13+PSUYr5!G13</f>
        <v>0</v>
      </c>
      <c r="H13" s="65">
        <f>PSUYr1!H13+PSUYr2!H13+PSUYr3!H13+PSUYr4!H13+PSUYr5!H13</f>
        <v>0</v>
      </c>
      <c r="I13" s="65">
        <f>PSUYr1!I13+PSUYr2!I13+PSUYr3!I13+PSUYr4!I13+PSUYr5!I13</f>
        <v>0</v>
      </c>
      <c r="J13" s="58">
        <f>PSUYr1!J13+PSUYr2!J13+PSUYr3!J13+PSUYr4!J13+PSUYr5!J13</f>
        <v>0</v>
      </c>
      <c r="K13" s="64">
        <f>PSUYr1!K13+PSUYr2!K13+PSUYr3!K13+PSUYr4!K13+PSUYr5!K13</f>
        <v>0</v>
      </c>
      <c r="L13" s="66">
        <f>PSUYr1!L13+PSUYr2!L13+PSUYr3!L13+PSUYr4!L13+PSUYr5!L13</f>
        <v>0</v>
      </c>
      <c r="M13" s="65">
        <f>PSUYr1!M13+PSUYr2!M13+PSUYr3!M13+PSUYr4!M13+PSUYr5!M13</f>
        <v>0</v>
      </c>
      <c r="N13" s="272">
        <f>PSUYr1!N13+PSUYr2!N13+PSUYr3!N13+PSUYr4!N13+PSUYr5!N13</f>
        <v>0</v>
      </c>
    </row>
    <row r="14" spans="1:14" ht="13.15" customHeight="1">
      <c r="A14" s="269" t="str">
        <f>IF(PSUYr1!A14 = "","",PSUYr1!A14)</f>
        <v/>
      </c>
      <c r="B14" s="49" t="s">
        <v>10</v>
      </c>
      <c r="C14" s="22"/>
      <c r="D14" s="22"/>
      <c r="E14" s="22"/>
      <c r="F14" s="22"/>
      <c r="G14" s="22"/>
      <c r="H14" s="22"/>
      <c r="I14" s="22"/>
      <c r="J14" s="22"/>
      <c r="K14" s="22"/>
      <c r="L14" s="22"/>
      <c r="M14" s="22"/>
      <c r="N14" s="292"/>
    </row>
    <row r="15" spans="1:14" ht="13.15" customHeight="1">
      <c r="A15" s="269" t="str">
        <f>IF(PSUYr1!A15 = "","",PSUYr1!A15)</f>
        <v>615F10</v>
      </c>
      <c r="B15" s="396" t="str">
        <f>IF(PSUYr1!B15 = "","",PSUYr1!B15)</f>
        <v/>
      </c>
      <c r="C15" s="170" t="str">
        <f>PSUYr1!C15</f>
        <v>( ) Professional/Technical (PAT)</v>
      </c>
      <c r="D15" s="53">
        <f>PSUYr1!D15+PSUYr2!D15+PSUYr3!D15+PSUYr4!D15+PSUYr5!D15</f>
        <v>0</v>
      </c>
      <c r="E15" s="58">
        <f>PSUYr1!E15+PSUYr2!E15+PSUYr3!E15+PSUYr4!E15+PSUYr5!E15</f>
        <v>0</v>
      </c>
      <c r="F15" s="58">
        <f>PSUYr1!F15+PSUYr2!F15+PSUYr3!F15+PSUYr4!F15+PSUYr5!F15</f>
        <v>0</v>
      </c>
      <c r="G15" s="58">
        <f>PSUYr1!G15+PSUYr2!G15+PSUYr3!G15+PSUYr4!G15+PSUYr5!G15</f>
        <v>0</v>
      </c>
      <c r="H15" s="58">
        <f>PSUYr1!H15+PSUYr2!H15+PSUYr3!H15+PSUYr4!H15+PSUYr5!H15</f>
        <v>0</v>
      </c>
      <c r="I15" s="58">
        <f>PSUYr1!I15+PSUYr2!I15+PSUYr3!I15+PSUYr4!I15+PSUYr5!I15</f>
        <v>0</v>
      </c>
      <c r="J15" s="58">
        <f>PSUYr1!J15+PSUYr2!J15+PSUYr3!J15+PSUYr4!J15+PSUYr5!J15</f>
        <v>0</v>
      </c>
      <c r="K15" s="53">
        <f>PSUYr1!K15+PSUYr2!K15+PSUYr3!K15+PSUYr4!K15+PSUYr5!K15</f>
        <v>0</v>
      </c>
      <c r="L15" s="58">
        <f>PSUYr1!L15+PSUYr2!L15+PSUYr3!L15+PSUYr4!L15+PSUYr5!L15</f>
        <v>0</v>
      </c>
      <c r="M15" s="58">
        <f>PSUYr1!M15+PSUYr2!M15+PSUYr3!M15+PSUYr4!M15+PSUYr5!M15</f>
        <v>0</v>
      </c>
      <c r="N15" s="270">
        <f>PSUYr1!N15+PSUYr2!N15+PSUYr3!N15+PSUYr4!N15+PSUYr5!N15</f>
        <v>0</v>
      </c>
    </row>
    <row r="16" spans="1:14" ht="13.15" customHeight="1">
      <c r="A16" s="269" t="str">
        <f>IF(PSUYr1!A16 = "","",PSUYr1!A16)</f>
        <v>617F10</v>
      </c>
      <c r="B16" s="396" t="str">
        <f>IF(PSUYr1!B16 = "","",PSUYr1!B16)</f>
        <v/>
      </c>
      <c r="C16" s="7" t="str">
        <f>PSUYr1!C16</f>
        <v>( ) Operating Staff (OS)</v>
      </c>
      <c r="D16" s="59">
        <f>PSUYr1!D16+PSUYr2!D16+PSUYr3!D16+PSUYr4!D16+PSUYr5!D16</f>
        <v>0</v>
      </c>
      <c r="E16" s="58">
        <f>PSUYr1!E16+PSUYr2!E16+PSUYr3!E16+PSUYr4!E16+PSUYr5!E16</f>
        <v>0</v>
      </c>
      <c r="F16" s="58">
        <f>PSUYr1!F16+PSUYr2!F16+PSUYr3!F16+PSUYr4!F16+PSUYr5!F16</f>
        <v>0</v>
      </c>
      <c r="G16" s="58">
        <f>PSUYr1!G16+PSUYr2!G16+PSUYr3!G16+PSUYr4!G16+PSUYr5!G16</f>
        <v>0</v>
      </c>
      <c r="H16" s="58">
        <f>PSUYr1!H16+PSUYr2!H16+PSUYr3!H16+PSUYr4!H16+PSUYr5!H16</f>
        <v>0</v>
      </c>
      <c r="I16" s="58">
        <f>PSUYr1!I16+PSUYr2!I16+PSUYr3!I16+PSUYr4!I16+PSUYr5!I16</f>
        <v>0</v>
      </c>
      <c r="J16" s="58">
        <f>PSUYr1!J16+PSUYr2!J16+PSUYr3!J16+PSUYr4!J16+PSUYr5!J16</f>
        <v>0</v>
      </c>
      <c r="K16" s="59">
        <f>PSUYr1!K16+PSUYr2!K16+PSUYr3!K16+PSUYr4!K16+PSUYr5!K16</f>
        <v>0</v>
      </c>
      <c r="L16" s="58">
        <f>PSUYr1!L16+PSUYr2!L16+PSUYr3!L16+PSUYr4!L16+PSUYr5!L16</f>
        <v>0</v>
      </c>
      <c r="M16" s="58">
        <f>PSUYr1!M16+PSUYr2!M16+PSUYr3!M16+PSUYr4!M16+PSUYr5!M16</f>
        <v>0</v>
      </c>
      <c r="N16" s="271">
        <f>PSUYr1!N16+PSUYr2!N16+PSUYr3!N16+PSUYr4!N16+PSUYr5!N16</f>
        <v>0</v>
      </c>
    </row>
    <row r="17" spans="1:14" ht="13.15" customHeight="1">
      <c r="A17" s="269" t="str">
        <f>IF(PSUYr1!A17 = "","",PSUYr1!A17)</f>
        <v>613N60</v>
      </c>
      <c r="B17" s="396" t="str">
        <f>IF(PSUYr1!B17 = "","",PSUYr1!B17)</f>
        <v/>
      </c>
      <c r="C17" s="7" t="str">
        <f>PSUYr1!C17</f>
        <v>( ) Graduate Students</v>
      </c>
      <c r="D17" s="59">
        <f>PSUYr1!D17+PSUYr2!D17+PSUYr3!D17+PSUYr4!D17+PSUYr5!D17</f>
        <v>0</v>
      </c>
      <c r="E17" s="58">
        <f>PSUYr1!E17+PSUYr2!E17+PSUYr3!E17+PSUYr4!E17+PSUYr5!E17</f>
        <v>0</v>
      </c>
      <c r="F17" s="58">
        <f>PSUYr1!F17+PSUYr2!F17+PSUYr3!F17+PSUYr4!F17+PSUYr5!F17</f>
        <v>0</v>
      </c>
      <c r="G17" s="58">
        <f>PSUYr1!G17+PSUYr2!G17+PSUYr3!G17+PSUYr4!G17+PSUYr5!G17</f>
        <v>0</v>
      </c>
      <c r="H17" s="58">
        <f>PSUYr1!H17+PSUYr2!H17+PSUYr3!H17+PSUYr4!H17+PSUYr5!H17</f>
        <v>0</v>
      </c>
      <c r="I17" s="58">
        <f>PSUYr1!I17+PSUYr2!I17+PSUYr3!I17+PSUYr4!I17+PSUYr5!I17</f>
        <v>0</v>
      </c>
      <c r="J17" s="58">
        <f>PSUYr1!J17+PSUYr2!J17+PSUYr3!J17+PSUYr4!J17+PSUYr5!J17</f>
        <v>0</v>
      </c>
      <c r="K17" s="59">
        <f>PSUYr1!K17+PSUYr2!K17+PSUYr3!K17+PSUYr4!K17+PSUYr5!K17</f>
        <v>0</v>
      </c>
      <c r="L17" s="58">
        <f>PSUYr1!L17+PSUYr2!L17+PSUYr3!L17+PSUYr4!L17+PSUYr5!L17</f>
        <v>0</v>
      </c>
      <c r="M17" s="58">
        <f>PSUYr1!M17+PSUYr2!M17+PSUYr3!M17+PSUYr4!M17+PSUYr5!M17</f>
        <v>0</v>
      </c>
      <c r="N17" s="271">
        <f>PSUYr1!N17+PSUYr2!N17+PSUYr3!N17+PSUYr4!N17+PSUYr5!N17</f>
        <v>0</v>
      </c>
    </row>
    <row r="18" spans="1:14" ht="13.15" customHeight="1">
      <c r="A18" s="269" t="str">
        <f>IF(PSUYr1!A18 = "","",PSUYr1!A18)</f>
        <v>61SNSH</v>
      </c>
      <c r="B18" s="396" t="str">
        <f>IF(PSUYr1!B18 = "","",PSUYr1!B18)</f>
        <v/>
      </c>
      <c r="C18" s="7" t="str">
        <f>PSUYr1!C18</f>
        <v>( ) Undergraduate Students</v>
      </c>
      <c r="D18" s="59">
        <f>PSUYr1!D18+PSUYr2!D18+PSUYr3!D18+PSUYr4!D18+PSUYr5!D18</f>
        <v>0</v>
      </c>
      <c r="E18" s="58">
        <f>PSUYr1!E18+PSUYr2!E18+PSUYr3!E18+PSUYr4!E18+PSUYr5!E18</f>
        <v>0</v>
      </c>
      <c r="F18" s="58">
        <f>PSUYr1!F18+PSUYr2!F18+PSUYr3!F18+PSUYr4!F18+PSUYr5!F18</f>
        <v>0</v>
      </c>
      <c r="G18" s="58">
        <f>PSUYr1!G18+PSUYr2!G18+PSUYr3!G18+PSUYr4!G18+PSUYr5!G18</f>
        <v>0</v>
      </c>
      <c r="H18" s="58">
        <f>PSUYr1!H18+PSUYr2!H18+PSUYr3!H18+PSUYr4!H18+PSUYr5!H18</f>
        <v>0</v>
      </c>
      <c r="I18" s="58">
        <f>PSUYr1!I18+PSUYr2!I18+PSUYr3!I18+PSUYr4!I18+PSUYr5!I18</f>
        <v>0</v>
      </c>
      <c r="J18" s="58">
        <f>PSUYr1!J18+PSUYr2!J18+PSUYr3!J18+PSUYr4!J18+PSUYr5!J18</f>
        <v>0</v>
      </c>
      <c r="K18" s="59">
        <f>PSUYr1!K18+PSUYr2!K18+PSUYr3!K18+PSUYr4!K18+PSUYr5!K18</f>
        <v>0</v>
      </c>
      <c r="L18" s="58">
        <f>PSUYr1!L18+PSUYr2!L18+PSUYr3!L18+PSUYr4!L18+PSUYr5!L18</f>
        <v>0</v>
      </c>
      <c r="M18" s="58">
        <f>PSUYr1!M18+PSUYr2!M18+PSUYr3!M18+PSUYr4!M18+PSUYr5!M18</f>
        <v>0</v>
      </c>
      <c r="N18" s="271">
        <f>PSUYr1!N18+PSUYr2!N18+PSUYr3!N18+PSUYr4!N18+PSUYr5!N18</f>
        <v>0</v>
      </c>
    </row>
    <row r="19" spans="1:14" ht="13.15" customHeight="1">
      <c r="A19" s="535" t="str">
        <f>IF(PSUYr1!A19 = "","",PSUYr1!A19)</f>
        <v/>
      </c>
      <c r="B19" s="520" t="str">
        <f>IF(PSUYr1!B19 = "","",PSUYr1!B19)</f>
        <v/>
      </c>
      <c r="C19" s="521"/>
      <c r="D19" s="522"/>
      <c r="E19" s="519"/>
      <c r="F19" s="519"/>
      <c r="G19" s="519"/>
      <c r="H19" s="519"/>
      <c r="I19" s="519"/>
      <c r="J19" s="519"/>
      <c r="K19" s="59">
        <f>PSUYr1!K19+PSUYr2!K19+PSUYr3!K19+PSUYr4!K19+PSUYr5!K19</f>
        <v>0</v>
      </c>
      <c r="L19" s="58">
        <f>PSUYr1!L19+PSUYr2!L19+PSUYr3!L19+PSUYr4!L19+PSUYr5!L19</f>
        <v>0</v>
      </c>
      <c r="M19" s="58">
        <f>PSUYr1!M19+PSUYr2!M19+PSUYr3!M19+PSUYr4!M19+PSUYr5!M19</f>
        <v>0</v>
      </c>
      <c r="N19" s="271">
        <f>PSUYr1!N19+PSUYr2!N19+PSUYr3!N19+PSUYr4!N19+PSUYr5!N19</f>
        <v>0</v>
      </c>
    </row>
    <row r="20" spans="1:14" ht="13.15" customHeight="1">
      <c r="A20" s="269" t="str">
        <f>IF(PSUYr1!A20 = "","",PSUYr1!A20)</f>
        <v>61CPHX</v>
      </c>
      <c r="B20" s="396" t="str">
        <f>IF(PSUYr1!B20 = "","",PSUYr1!B20)</f>
        <v/>
      </c>
      <c r="C20" s="7" t="str">
        <f>PSUYr1!C20</f>
        <v>( ) Teaching/Lecturers</v>
      </c>
      <c r="D20" s="59">
        <f>PSUYr1!D20+PSUYr2!D20+PSUYr3!D20+PSUYr4!D20+PSUYr5!D20</f>
        <v>0</v>
      </c>
      <c r="E20" s="58">
        <f>PSUYr1!E20+PSUYr2!E20+PSUYr3!E20+PSUYr4!E20+PSUYr5!E20</f>
        <v>0</v>
      </c>
      <c r="F20" s="58">
        <f>PSUYr1!F20+PSUYr2!F20+PSUYr3!F20+PSUYr4!F20+PSUYr5!F20</f>
        <v>0</v>
      </c>
      <c r="G20" s="58">
        <f>PSUYr1!G20+PSUYr2!G20+PSUYr3!G20+PSUYr4!G20+PSUYr5!G20</f>
        <v>0</v>
      </c>
      <c r="H20" s="58">
        <f>PSUYr1!H20+PSUYr2!H20+PSUYr3!H20+PSUYr4!H20+PSUYr5!H20</f>
        <v>0</v>
      </c>
      <c r="I20" s="58">
        <f>PSUYr1!I20+PSUYr2!I20+PSUYr3!I20+PSUYr4!I20+PSUYr5!I20</f>
        <v>0</v>
      </c>
      <c r="J20" s="58">
        <f>PSUYr1!J20+PSUYr2!J20+PSUYr3!J20+PSUYr4!J20+PSUYr5!J20</f>
        <v>0</v>
      </c>
      <c r="K20" s="59">
        <f>PSUYr1!K20+PSUYr2!K20+PSUYr3!K20+PSUYr4!K20+PSUYr5!K20</f>
        <v>0</v>
      </c>
      <c r="L20" s="58">
        <f>PSUYr1!L20+PSUYr2!L20+PSUYr3!L20+PSUYr4!L20+PSUYr5!L20</f>
        <v>0</v>
      </c>
      <c r="M20" s="58">
        <f>PSUYr1!M20+PSUYr2!M20+PSUYr3!M20+PSUYr4!M20+PSUYr5!M20</f>
        <v>0</v>
      </c>
      <c r="N20" s="271">
        <f>PSUYr1!N20+PSUYr2!N20+PSUYr3!N20+PSUYr4!N20+PSUYr5!N20</f>
        <v>0</v>
      </c>
    </row>
    <row r="21" spans="1:14" ht="13.15" customHeight="1">
      <c r="A21" s="269" t="str">
        <f>IF(PSUYr1!A21 = "","",PSUYr1!A21)</f>
        <v>61CPHX</v>
      </c>
      <c r="B21" s="396" t="str">
        <f>IF(PSUYr1!B21 = "","",PSUYr1!B21)</f>
        <v/>
      </c>
      <c r="C21" s="7" t="str">
        <f>PSUYr1!C21</f>
        <v>( ) Hourly - Other Temp</v>
      </c>
      <c r="D21" s="59">
        <f>PSUYr1!D21+PSUYr2!D21+PSUYr3!D21+PSUYr4!D21+PSUYr5!D21</f>
        <v>0</v>
      </c>
      <c r="E21" s="58">
        <f>PSUYr1!E21+PSUYr2!E21+PSUYr3!E21+PSUYr4!E21+PSUYr5!E21</f>
        <v>0</v>
      </c>
      <c r="F21" s="58">
        <f>PSUYr1!F21+PSUYr2!F21+PSUYr3!F21+PSUYr4!F21+PSUYr5!F21</f>
        <v>0</v>
      </c>
      <c r="G21" s="58">
        <f>PSUYr1!G21+PSUYr2!G21+PSUYr3!G21+PSUYr4!G21+PSUYr5!G21</f>
        <v>0</v>
      </c>
      <c r="H21" s="58">
        <f>PSUYr1!H21+PSUYr2!H21+PSUYr3!H21+PSUYr4!H21+PSUYr5!H21</f>
        <v>0</v>
      </c>
      <c r="I21" s="58">
        <f>PSUYr1!I21+PSUYr2!I21+PSUYr3!I21+PSUYr4!I21+PSUYr5!I21</f>
        <v>0</v>
      </c>
      <c r="J21" s="58">
        <f>PSUYr1!J21+PSUYr2!J21+PSUYr3!J21+PSUYr4!J21+PSUYr5!J21</f>
        <v>0</v>
      </c>
      <c r="K21" s="59">
        <f>PSUYr1!K21+PSUYr2!K21+PSUYr3!K21+PSUYr4!K21+PSUYr5!K21</f>
        <v>0</v>
      </c>
      <c r="L21" s="58">
        <f>PSUYr1!L21+PSUYr2!L21+PSUYr3!L21+PSUYr4!L21+PSUYr5!L21</f>
        <v>0</v>
      </c>
      <c r="M21" s="58">
        <f>PSUYr1!M21+PSUYr2!M21+PSUYr3!M21+PSUYr4!M21+PSUYr5!M21</f>
        <v>0</v>
      </c>
      <c r="N21" s="271">
        <f>PSUYr1!N21+PSUYr2!N21+PSUYr3!N21+PSUYr4!N21+PSUYr5!N21</f>
        <v>0</v>
      </c>
    </row>
    <row r="22" spans="1:14" ht="13.15" customHeight="1">
      <c r="A22" s="535" t="str">
        <f>IF(PSUYr1!A22 = "","",PSUYr1!A22)</f>
        <v/>
      </c>
      <c r="B22" s="520"/>
      <c r="C22" s="521"/>
      <c r="D22" s="522"/>
      <c r="E22" s="519"/>
      <c r="F22" s="519"/>
      <c r="G22" s="519"/>
      <c r="H22" s="519"/>
      <c r="I22" s="519"/>
      <c r="J22" s="519"/>
      <c r="K22" s="59">
        <f>PSUYr1!K22+PSUYr2!K22+PSUYr3!K22+PSUYr4!K22+PSUYr5!K22</f>
        <v>0</v>
      </c>
      <c r="L22" s="58">
        <f>PSUYr1!L22+PSUYr2!L22+PSUYr3!L22+PSUYr4!L22+PSUYr5!L22</f>
        <v>0</v>
      </c>
      <c r="M22" s="58">
        <f>PSUYr1!M22+PSUYr2!M22+PSUYr3!M22+PSUYr4!M22+PSUYr5!M22</f>
        <v>0</v>
      </c>
      <c r="N22" s="271">
        <f>PSUYr1!N22+PSUYr2!N22+PSUYr3!N22+PSUYr4!N22+PSUYr5!N22</f>
        <v>0</v>
      </c>
    </row>
    <row r="23" spans="1:14" ht="13.15" customHeight="1">
      <c r="A23" s="269" t="str">
        <f>IF(PSUYr1!A23 = "","",PSUYr1!A23)</f>
        <v/>
      </c>
      <c r="B23" s="789" t="s">
        <v>26</v>
      </c>
      <c r="C23" s="786"/>
      <c r="D23" s="61">
        <f>PSUYr1!D23+PSUYr2!D23+PSUYr3!D23+PSUYr4!D23+PSUYr5!D23</f>
        <v>0</v>
      </c>
      <c r="E23" s="63">
        <f>PSUYr1!E23+PSUYr2!E23+PSUYr3!E23+PSUYr4!E23+PSUYr5!E23</f>
        <v>0</v>
      </c>
      <c r="F23" s="63">
        <f>PSUYr1!F23+PSUYr2!F23+PSUYr3!F23+PSUYr4!F23+PSUYr5!F23</f>
        <v>0</v>
      </c>
      <c r="G23" s="63">
        <f>PSUYr1!G23+PSUYr2!G23+PSUYr3!G23+PSUYr4!G23+PSUYr5!G23</f>
        <v>0</v>
      </c>
      <c r="H23" s="63">
        <f>PSUYr1!H23+PSUYr2!H23+PSUYr3!H23+PSUYr4!H23+PSUYr5!H23</f>
        <v>0</v>
      </c>
      <c r="I23" s="63">
        <f>PSUYr1!I23+PSUYr2!I23+PSUYr3!I23+PSUYr4!I23+PSUYr5!I23</f>
        <v>0</v>
      </c>
      <c r="J23" s="58">
        <f>PSUYr1!J23+PSUYr2!J23+PSUYr3!J23+PSUYr4!J23+PSUYr5!J23</f>
        <v>0</v>
      </c>
      <c r="K23" s="59">
        <f>PSUYr1!K23+PSUYr2!K23+PSUYr3!K23+PSUYr4!K23+PSUYr5!K23</f>
        <v>0</v>
      </c>
      <c r="L23" s="63">
        <f>PSUYr1!L23+PSUYr2!L23+PSUYr3!L23+PSUYr4!L23+PSUYr5!L23</f>
        <v>0</v>
      </c>
      <c r="M23" s="63">
        <f>PSUYr1!M23+PSUYr2!M23+PSUYr3!M23+PSUYr4!M23+PSUYr5!M23</f>
        <v>0</v>
      </c>
      <c r="N23" s="285">
        <f>PSUYr1!N23+PSUYr2!N23+PSUYr3!N23+PSUYr4!N23+PSUYr5!N23</f>
        <v>0</v>
      </c>
    </row>
    <row r="24" spans="1:14" ht="13.15" customHeight="1">
      <c r="A24" s="269" t="str">
        <f>IF(PSUYr1!A24 = "","",PSUYr1!A24)</f>
        <v>65YF10</v>
      </c>
      <c r="B24" s="396" t="str">
        <f>IF(PSUYr1!B24 = "","",PSUYr1!B24)</f>
        <v/>
      </c>
      <c r="C24" s="529" t="str">
        <f>Sponsor!C24</f>
        <v>Fringe Benefits - Full</v>
      </c>
      <c r="D24" s="61">
        <f>PSUYr1!D24+PSUYr2!D24+PSUYr3!D24+PSUYr4!D24+PSUYr5!D24</f>
        <v>0</v>
      </c>
      <c r="E24" s="63">
        <f>PSUYr1!E24+PSUYr2!E24+PSUYr3!E24+PSUYr4!E24+PSUYr5!E24</f>
        <v>0</v>
      </c>
      <c r="F24" s="63">
        <f>PSUYr1!F24+PSUYr2!F24+PSUYr3!F24+PSUYr4!F24+PSUYr5!F24</f>
        <v>0</v>
      </c>
      <c r="G24" s="63">
        <f>PSUYr1!G24+PSUYr2!G24+PSUYr3!G24+PSUYr4!G24+PSUYr5!G24</f>
        <v>0</v>
      </c>
      <c r="H24" s="63">
        <f>PSUYr1!H24+PSUYr2!H24+PSUYr3!H24+PSUYr4!H24+PSUYr5!H24</f>
        <v>0</v>
      </c>
      <c r="I24" s="63">
        <f>PSUYr1!I24+PSUYr2!I24+PSUYr3!I24+PSUYr4!I24+PSUYr5!I24</f>
        <v>0</v>
      </c>
      <c r="J24" s="58">
        <f>PSUYr1!J24+PSUYr2!J24+PSUYr3!J24+PSUYr4!J24+PSUYr5!J24</f>
        <v>0</v>
      </c>
      <c r="K24" s="59">
        <f>PSUYr1!K24+PSUYr2!K24+PSUYr3!K24+PSUYr4!K24+PSUYr5!K24</f>
        <v>0</v>
      </c>
      <c r="L24" s="63">
        <f>PSUYr1!L24+PSUYr2!L24+PSUYr3!L24+PSUYr4!L24+PSUYr5!L24</f>
        <v>0</v>
      </c>
      <c r="M24" s="63">
        <f>PSUYr1!M24+PSUYr2!M24+PSUYr3!M24+PSUYr4!M24+PSUYr5!M24</f>
        <v>0</v>
      </c>
      <c r="N24" s="285">
        <f>PSUYr1!N24+PSUYr2!N24+PSUYr3!N24+PSUYr4!N24+PSUYr5!N24</f>
        <v>0</v>
      </c>
    </row>
    <row r="25" spans="1:14" ht="13.15" customHeight="1">
      <c r="A25" s="269" t="str">
        <f>IF(PSUYr1!A25 = "","",PSUYr1!A25)</f>
        <v>65YP10</v>
      </c>
      <c r="B25" s="396" t="str">
        <f>IF(PSUYr1!B25 = "","",PSUYr1!B25)</f>
        <v/>
      </c>
      <c r="C25" s="32" t="str">
        <f>Sponsor!C25</f>
        <v>Fringe Benefits - Partial/Summer</v>
      </c>
      <c r="D25" s="61">
        <f>PSUYr1!D25+PSUYr2!D25+PSUYr3!D25+PSUYr4!D25+PSUYr5!D25</f>
        <v>0</v>
      </c>
      <c r="E25" s="63">
        <f>PSUYr1!E25+PSUYr2!E25+PSUYr3!E25+PSUYr4!E25+PSUYr5!E25</f>
        <v>0</v>
      </c>
      <c r="F25" s="63">
        <f>PSUYr1!F25+PSUYr2!F25+PSUYr3!F25+PSUYr4!F25+PSUYr5!F25</f>
        <v>0</v>
      </c>
      <c r="G25" s="63">
        <f>PSUYr1!G25+PSUYr2!G25+PSUYr3!G25+PSUYr4!G25+PSUYr5!G25</f>
        <v>0</v>
      </c>
      <c r="H25" s="63">
        <f>PSUYr1!H25+PSUYr2!H25+PSUYr3!H25+PSUYr4!H25+PSUYr5!H25</f>
        <v>0</v>
      </c>
      <c r="I25" s="63">
        <f>PSUYr1!I25+PSUYr2!I25+PSUYr3!I25+PSUYr4!I25+PSUYr5!I25</f>
        <v>0</v>
      </c>
      <c r="J25" s="58">
        <f>PSUYr1!J25+PSUYr2!J25+PSUYr3!J25+PSUYr4!J25+PSUYr5!J25</f>
        <v>0</v>
      </c>
      <c r="K25" s="59">
        <f>PSUYr1!K25+PSUYr2!K25+PSUYr3!K25+PSUYr4!K25+PSUYr5!K25</f>
        <v>0</v>
      </c>
      <c r="L25" s="63">
        <f>PSUYr1!L25+PSUYr2!L25+PSUYr3!L25+PSUYr4!L25+PSUYr5!L25</f>
        <v>0</v>
      </c>
      <c r="M25" s="63">
        <f>PSUYr1!M25+PSUYr2!M25+PSUYr3!M25+PSUYr4!M25+PSUYr5!M25</f>
        <v>0</v>
      </c>
      <c r="N25" s="285">
        <f>PSUYr1!N25+PSUYr2!N25+PSUYr3!N25+PSUYr4!N25+PSUYr5!N25</f>
        <v>0</v>
      </c>
    </row>
    <row r="26" spans="1:14" ht="13.15" customHeight="1">
      <c r="A26" s="269" t="str">
        <f>IF(PSUYr1!A26 = "","",PSUYr1!A26)</f>
        <v/>
      </c>
      <c r="B26" s="790" t="s">
        <v>49</v>
      </c>
      <c r="C26" s="760"/>
      <c r="D26" s="64">
        <f>PSUYr1!D26+PSUYr2!D26+PSUYr3!D26+PSUYr4!D26+PSUYr5!D26</f>
        <v>0</v>
      </c>
      <c r="E26" s="65">
        <f>PSUYr1!E26+PSUYr2!E26+PSUYr3!E26+PSUYr4!E26+PSUYr5!E26</f>
        <v>0</v>
      </c>
      <c r="F26" s="65">
        <f>PSUYr1!F26+PSUYr2!F26+PSUYr3!F26+PSUYr4!F26+PSUYr5!F26</f>
        <v>0</v>
      </c>
      <c r="G26" s="65">
        <f>PSUYr1!G26+PSUYr2!G26+PSUYr3!G26+PSUYr4!G26+PSUYr5!G26</f>
        <v>0</v>
      </c>
      <c r="H26" s="65">
        <f>PSUYr1!H26+PSUYr2!H26+PSUYr3!H26+PSUYr4!H26+PSUYr5!H26</f>
        <v>0</v>
      </c>
      <c r="I26" s="65">
        <f>PSUYr1!I26+PSUYr2!I26+PSUYr3!I26+PSUYr4!I26+PSUYr5!I26</f>
        <v>0</v>
      </c>
      <c r="J26" s="58">
        <f>PSUYr1!J26+PSUYr2!J26+PSUYr3!J26+PSUYr4!J26+PSUYr5!J26</f>
        <v>0</v>
      </c>
      <c r="K26" s="59">
        <f>PSUYr1!K26+PSUYr2!K26+PSUYr3!K26+PSUYr4!K26+PSUYr5!K26</f>
        <v>0</v>
      </c>
      <c r="L26" s="65">
        <f>PSUYr1!L26+PSUYr2!L26+PSUYr3!L26+PSUYr4!L26+PSUYr5!L26</f>
        <v>0</v>
      </c>
      <c r="M26" s="65">
        <f>PSUYr1!M26+PSUYr2!M26+PSUYr3!M26+PSUYr4!M26+PSUYr5!M26</f>
        <v>0</v>
      </c>
      <c r="N26" s="272">
        <f>PSUYr1!N26+PSUYr2!N26+PSUYr3!N26+PSUYr4!N26+PSUYr5!N26</f>
        <v>0</v>
      </c>
    </row>
    <row r="27" spans="1:14" ht="13.15" customHeight="1">
      <c r="A27" s="269" t="str">
        <f>IF(PSUYr1!A27 = "","",PSUYr1!A27)</f>
        <v/>
      </c>
      <c r="B27" s="104" t="s">
        <v>224</v>
      </c>
      <c r="C27" s="22"/>
      <c r="D27" s="22"/>
      <c r="E27" s="22"/>
      <c r="F27" s="22"/>
      <c r="G27" s="22"/>
      <c r="H27" s="22"/>
      <c r="I27" s="22"/>
      <c r="J27" s="22"/>
      <c r="K27" s="22"/>
      <c r="L27" s="22"/>
      <c r="M27" s="22"/>
      <c r="N27" s="292"/>
    </row>
    <row r="28" spans="1:14" ht="13.15" customHeight="1">
      <c r="A28" s="269">
        <f>IF(PSUYr1!A28 = "","",PSUYr1!A28)</f>
        <v>740000</v>
      </c>
      <c r="B28" s="396" t="str">
        <f>IF(PSUYr1!B28 = "","",PSUYr1!B28)</f>
        <v/>
      </c>
      <c r="C28" s="406" t="str">
        <f>IF(PSUYr1!C28 = "","",PSUYr1!C28)</f>
        <v/>
      </c>
      <c r="D28" s="69">
        <f>PSUYr1!D28+PSUYr2!D28+PSUYr3!D28+PSUYr4!D28+PSUYr5!D28</f>
        <v>0</v>
      </c>
      <c r="E28" s="63">
        <f>PSUYr1!E28+PSUYr2!E28+PSUYr3!E28+PSUYr4!E28+PSUYr5!E28</f>
        <v>0</v>
      </c>
      <c r="F28" s="63">
        <f>PSUYr1!F28+PSUYr2!F28+PSUYr3!F28+PSUYr4!F28+PSUYr5!F28</f>
        <v>0</v>
      </c>
      <c r="G28" s="63">
        <f>PSUYr1!G28+PSUYr2!G28+PSUYr3!G28+PSUYr4!G28+PSUYr5!G28</f>
        <v>0</v>
      </c>
      <c r="H28" s="63">
        <f>PSUYr1!H28+PSUYr2!H28+PSUYr3!H28+PSUYr4!H28+PSUYr5!H28</f>
        <v>0</v>
      </c>
      <c r="I28" s="63">
        <f>PSUYr1!I28+PSUYr2!I28+PSUYr3!I28+PSUYr4!I28+PSUYr5!I28</f>
        <v>0</v>
      </c>
      <c r="J28" s="68">
        <f>PSUYr1!J28+PSUYr2!J28+PSUYr3!J28+PSUYr4!J28+PSUYr5!J28</f>
        <v>0</v>
      </c>
      <c r="K28" s="59">
        <f>PSUYr1!K28+PSUYr2!K28+PSUYr3!K28+PSUYr4!K28+PSUYr5!K28</f>
        <v>0</v>
      </c>
      <c r="L28" s="63">
        <f>PSUYr1!L28+PSUYr2!L28+PSUYr3!L28+PSUYr4!L28+PSUYr5!L28</f>
        <v>0</v>
      </c>
      <c r="M28" s="63">
        <f>PSUYr1!M28+PSUYr2!M28+PSUYr3!M28+PSUYr4!M28+PSUYr5!M28</f>
        <v>0</v>
      </c>
      <c r="N28" s="289">
        <f>PSUYr1!N28+PSUYr2!N28+PSUYr3!N28+PSUYr4!N28+PSUYr5!N28</f>
        <v>0</v>
      </c>
    </row>
    <row r="29" spans="1:14" ht="13.15" customHeight="1">
      <c r="A29" s="269">
        <f>IF(PSUYr1!A29 = "","",PSUYr1!A29)</f>
        <v>740000</v>
      </c>
      <c r="B29" s="396" t="str">
        <f>IF(PSUYr1!B29 = "","",PSUYr1!B29)</f>
        <v/>
      </c>
      <c r="C29" s="406" t="str">
        <f>IF(PSUYr1!C29 = "","",PSUYr1!C29)</f>
        <v/>
      </c>
      <c r="D29" s="61">
        <f>PSUYr1!D29+PSUYr2!D29+PSUYr3!D29+PSUYr4!D29+PSUYr5!D29</f>
        <v>0</v>
      </c>
      <c r="E29" s="63">
        <f>PSUYr1!E29+PSUYr2!E29+PSUYr3!E29+PSUYr4!E29+PSUYr5!E29</f>
        <v>0</v>
      </c>
      <c r="F29" s="63">
        <f>PSUYr1!F29+PSUYr2!F29+PSUYr3!F29+PSUYr4!F29+PSUYr5!F29</f>
        <v>0</v>
      </c>
      <c r="G29" s="63">
        <f>PSUYr1!G29+PSUYr2!G29+PSUYr3!G29+PSUYr4!G29+PSUYr5!G29</f>
        <v>0</v>
      </c>
      <c r="H29" s="63">
        <f>PSUYr1!H29+PSUYr2!H29+PSUYr3!H29+PSUYr4!H29+PSUYr5!H29</f>
        <v>0</v>
      </c>
      <c r="I29" s="63">
        <f>PSUYr1!I29+PSUYr2!I29+PSUYr3!I29+PSUYr4!I29+PSUYr5!I29</f>
        <v>0</v>
      </c>
      <c r="J29" s="63">
        <f>PSUYr1!J29+PSUYr2!J29+PSUYr3!J29+PSUYr4!J29+PSUYr5!J29</f>
        <v>0</v>
      </c>
      <c r="K29" s="59">
        <f>PSUYr1!K29+PSUYr2!K29+PSUYr3!K29+PSUYr4!K29+PSUYr5!K29</f>
        <v>0</v>
      </c>
      <c r="L29" s="62">
        <f>PSUYr1!L29+PSUYr2!L29+PSUYr3!L29+PSUYr4!L29+PSUYr5!L29</f>
        <v>0</v>
      </c>
      <c r="M29" s="63">
        <f>PSUYr1!M29+PSUYr2!M29+PSUYr3!M29+PSUYr4!M29+PSUYr5!M29</f>
        <v>0</v>
      </c>
      <c r="N29" s="285">
        <f>PSUYr1!N29+PSUYr2!N29+PSUYr3!N29+PSUYr4!N29+PSUYr5!N29</f>
        <v>0</v>
      </c>
    </row>
    <row r="30" spans="1:14" ht="13.15" customHeight="1">
      <c r="A30" s="269" t="str">
        <f>IF(PSUYr1!A30 = "","",PSUYr1!A30)</f>
        <v>Below</v>
      </c>
      <c r="B30" s="1216" t="s">
        <v>223</v>
      </c>
      <c r="C30" s="786"/>
      <c r="D30" s="61">
        <f>PSUYr1!D30+PSUYr2!D30+PSUYr3!D30+PSUYr4!D30+PSUYr5!D30</f>
        <v>0</v>
      </c>
      <c r="E30" s="62">
        <f>PSUYr1!E30+PSUYr2!E30+PSUYr3!E30+PSUYr4!E30+PSUYr5!E30</f>
        <v>0</v>
      </c>
      <c r="F30" s="63">
        <f>PSUYr1!F30+PSUYr2!F30+PSUYr3!F30+PSUYr4!F30+PSUYr5!F30</f>
        <v>0</v>
      </c>
      <c r="G30" s="63">
        <f>PSUYr1!G30+PSUYr2!G30+PSUYr3!G30+PSUYr4!G30+PSUYr5!G30</f>
        <v>0</v>
      </c>
      <c r="H30" s="63">
        <f>PSUYr1!H30+PSUYr2!H30+PSUYr3!H30+PSUYr4!H30+PSUYr5!H30</f>
        <v>0</v>
      </c>
      <c r="I30" s="63">
        <f>PSUYr1!I30+PSUYr2!I30+PSUYr3!I30+PSUYr4!I30+PSUYr5!I30</f>
        <v>0</v>
      </c>
      <c r="J30" s="71">
        <f>PSUYr1!J30+PSUYr2!J30+PSUYr3!J30+PSUYr4!J30+PSUYr5!J30</f>
        <v>0</v>
      </c>
      <c r="K30" s="59">
        <f>PSUYr1!K30+PSUYr2!K30+PSUYr3!K30+PSUYr4!K30+PSUYr5!K30</f>
        <v>0</v>
      </c>
      <c r="L30" s="63">
        <f>PSUYr1!L30+PSUYr2!L30+PSUYr3!L30+PSUYr4!L30+PSUYr5!L30</f>
        <v>0</v>
      </c>
      <c r="M30" s="63">
        <f>PSUYr1!M30+PSUYr2!M30+PSUYr3!M30+PSUYr4!M30+PSUYr5!M30</f>
        <v>0</v>
      </c>
      <c r="N30" s="285">
        <f>PSUYr1!N30+PSUYr2!N30+PSUYr3!N30+PSUYr4!N30+PSUYr5!N30</f>
        <v>0</v>
      </c>
    </row>
    <row r="31" spans="1:14" ht="13.15" customHeight="1">
      <c r="A31" s="269" t="str">
        <f>IF(PSUYr1!A31 = "","",PSUYr1!A31)</f>
        <v/>
      </c>
      <c r="B31" s="761" t="s">
        <v>201</v>
      </c>
      <c r="C31" s="762"/>
      <c r="D31" s="64">
        <f>PSUYr1!D31+PSUYr2!D31+PSUYr3!D31+PSUYr4!D31+PSUYr5!D31</f>
        <v>0</v>
      </c>
      <c r="E31" s="65">
        <f>PSUYr1!E31+PSUYr2!E31+PSUYr3!E31+PSUYr4!E31+PSUYr5!E31</f>
        <v>0</v>
      </c>
      <c r="F31" s="65">
        <f>PSUYr1!F31+PSUYr2!F31+PSUYr3!F31+PSUYr4!F31+PSUYr5!F31</f>
        <v>0</v>
      </c>
      <c r="G31" s="65">
        <f>PSUYr1!G31+PSUYr2!G31+PSUYr3!G31+PSUYr4!G31+PSUYr5!G31</f>
        <v>0</v>
      </c>
      <c r="H31" s="65">
        <f>PSUYr1!H31+PSUYr2!H31+PSUYr3!H31+PSUYr4!H31+PSUYr5!H31</f>
        <v>0</v>
      </c>
      <c r="I31" s="65">
        <f>PSUYr1!I31+PSUYr2!I31+PSUYr3!I31+PSUYr4!I31+PSUYr5!I31</f>
        <v>0</v>
      </c>
      <c r="J31" s="58">
        <f>PSUYr1!J31+PSUYr2!J31+PSUYr3!J31+PSUYr4!J31+PSUYr5!J31</f>
        <v>0</v>
      </c>
      <c r="K31" s="59">
        <f>PSUYr1!K31+PSUYr2!K31+PSUYr3!K31+PSUYr4!K31+PSUYr5!K31</f>
        <v>0</v>
      </c>
      <c r="L31" s="65">
        <f>PSUYr1!L31+PSUYr2!L31+PSUYr3!L31+PSUYr4!L31+PSUYr5!L31</f>
        <v>0</v>
      </c>
      <c r="M31" s="65">
        <f>PSUYr1!M31+PSUYr2!M31+PSUYr3!M31+PSUYr4!M31+PSUYr5!M31</f>
        <v>0</v>
      </c>
      <c r="N31" s="272">
        <f>PSUYr1!N31+PSUYr2!N31+PSUYr3!N31+PSUYr4!N31+PSUYr5!N31</f>
        <v>0</v>
      </c>
    </row>
    <row r="32" spans="1:14" ht="13.15" customHeight="1">
      <c r="A32" s="269" t="str">
        <f>IF(PSUYr1!A32 = "","",PSUYr1!A32)</f>
        <v/>
      </c>
      <c r="B32" s="49" t="s">
        <v>32</v>
      </c>
      <c r="C32" s="22"/>
      <c r="D32" s="22"/>
      <c r="E32" s="22"/>
      <c r="F32" s="22"/>
      <c r="G32" s="22"/>
      <c r="H32" s="22"/>
      <c r="I32" s="22"/>
      <c r="J32" s="22"/>
      <c r="K32" s="22"/>
      <c r="L32" s="22"/>
      <c r="M32" s="22"/>
      <c r="N32" s="292"/>
    </row>
    <row r="33" spans="1:14" ht="13.15" customHeight="1">
      <c r="A33" s="269" t="str">
        <f>IF(PSUYr1!A33 = "","",PSUYr1!A33)</f>
        <v>710DXX</v>
      </c>
      <c r="B33" s="396" t="str">
        <f>IF(PSUYr1!B33 = "","",PSUYr1!B33)</f>
        <v/>
      </c>
      <c r="C33" s="171" t="s">
        <v>37</v>
      </c>
      <c r="D33" s="53">
        <f>PSUYr1!D33+PSUYr2!D33+PSUYr3!D33+PSUYr4!D33+PSUYr5!D33</f>
        <v>0</v>
      </c>
      <c r="E33" s="58">
        <f>PSUYr1!E33+PSUYr2!E33+PSUYr3!E33+PSUYr4!E33+PSUYr5!E33</f>
        <v>0</v>
      </c>
      <c r="F33" s="58">
        <f>PSUYr1!F33+PSUYr2!F33+PSUYr3!F33+PSUYr4!F33+PSUYr5!F33</f>
        <v>0</v>
      </c>
      <c r="G33" s="58">
        <f>PSUYr1!G33+PSUYr2!G33+PSUYr3!G33+PSUYr4!G33+PSUYr5!G33</f>
        <v>0</v>
      </c>
      <c r="H33" s="58">
        <f>PSUYr1!H33+PSUYr2!H33+PSUYr3!H33+PSUYr4!H33+PSUYr5!H33</f>
        <v>0</v>
      </c>
      <c r="I33" s="58">
        <f>PSUYr1!I33+PSUYr2!I33+PSUYr3!I33+PSUYr4!I33+PSUYr5!I33</f>
        <v>0</v>
      </c>
      <c r="J33" s="58">
        <f>PSUYr1!J33+PSUYr2!J33+PSUYr3!J33+PSUYr4!J33+PSUYr5!J33</f>
        <v>0</v>
      </c>
      <c r="K33" s="59">
        <f>PSUYr1!K33+PSUYr2!K33+PSUYr3!K33+PSUYr4!K33+PSUYr5!K33</f>
        <v>0</v>
      </c>
      <c r="L33" s="58">
        <f>PSUYr1!L33+PSUYr2!L33+PSUYr3!L33+PSUYr4!L33+PSUYr5!L33</f>
        <v>0</v>
      </c>
      <c r="M33" s="58">
        <f>PSUYr1!M33+PSUYr2!M33+PSUYr3!M33+PSUYr4!M33+PSUYr5!M33</f>
        <v>0</v>
      </c>
      <c r="N33" s="270">
        <f>PSUYr1!N33+PSUYr2!N33+PSUYr3!N33+PSUYr4!N33+PSUYr5!N33</f>
        <v>0</v>
      </c>
    </row>
    <row r="34" spans="1:14" ht="13.15" customHeight="1">
      <c r="A34" s="269" t="str">
        <f>IF(PSUYr1!A34 = "","",PSUYr1!A34)</f>
        <v>710DXX</v>
      </c>
      <c r="B34" s="396" t="str">
        <f>IF(PSUYr1!B34 = "","",PSUYr1!B34)</f>
        <v/>
      </c>
      <c r="C34" s="42" t="s">
        <v>38</v>
      </c>
      <c r="D34" s="59">
        <f>PSUYr1!D34+PSUYr2!D34+PSUYr3!D34+PSUYr4!D34+PSUYr5!D34</f>
        <v>0</v>
      </c>
      <c r="E34" s="58">
        <f>PSUYr1!E34+PSUYr2!E34+PSUYr3!E34+PSUYr4!E34+PSUYr5!E34</f>
        <v>0</v>
      </c>
      <c r="F34" s="58">
        <f>PSUYr1!F34+PSUYr2!F34+PSUYr3!F34+PSUYr4!F34+PSUYr5!F34</f>
        <v>0</v>
      </c>
      <c r="G34" s="58">
        <f>PSUYr1!G34+PSUYr2!G34+PSUYr3!G34+PSUYr4!G34+PSUYr5!G34</f>
        <v>0</v>
      </c>
      <c r="H34" s="58">
        <f>PSUYr1!H34+PSUYr2!H34+PSUYr3!H34+PSUYr4!H34+PSUYr5!H34</f>
        <v>0</v>
      </c>
      <c r="I34" s="58">
        <f>PSUYr1!I34+PSUYr2!I34+PSUYr3!I34+PSUYr4!I34+PSUYr5!I34</f>
        <v>0</v>
      </c>
      <c r="J34" s="58">
        <f>PSUYr1!J34+PSUYr2!J34+PSUYr3!J34+PSUYr4!J34+PSUYr5!J34</f>
        <v>0</v>
      </c>
      <c r="K34" s="59">
        <f>PSUYr1!K34+PSUYr2!K34+PSUYr3!K34+PSUYr4!K34+PSUYr5!K34</f>
        <v>0</v>
      </c>
      <c r="L34" s="58">
        <f>PSUYr1!L34+PSUYr2!L34+PSUYr3!L34+PSUYr4!L34+PSUYr5!L34</f>
        <v>0</v>
      </c>
      <c r="M34" s="58">
        <f>PSUYr1!M34+PSUYr2!M34+PSUYr3!M34+PSUYr4!M34+PSUYr5!M34</f>
        <v>0</v>
      </c>
      <c r="N34" s="271">
        <f>PSUYr1!N34+PSUYr2!N34+PSUYr3!N34+PSUYr4!N34+PSUYr5!N34</f>
        <v>0</v>
      </c>
    </row>
    <row r="35" spans="1:14" ht="13.15" customHeight="1">
      <c r="A35" s="269" t="str">
        <f>IF(PSUYr1!A35 = "","",PSUYr1!A35)</f>
        <v>710FXX</v>
      </c>
      <c r="B35" s="396" t="str">
        <f>IF(PSUYr1!B35 = "","",PSUYr1!B35)</f>
        <v/>
      </c>
      <c r="C35" s="42" t="s">
        <v>39</v>
      </c>
      <c r="D35" s="59">
        <f>PSUYr1!D35+PSUYr2!D35+PSUYr3!D35+PSUYr4!D35+PSUYr5!D35</f>
        <v>0</v>
      </c>
      <c r="E35" s="58">
        <f>PSUYr1!E35+PSUYr2!E35+PSUYr3!E35+PSUYr4!E35+PSUYr5!E35</f>
        <v>0</v>
      </c>
      <c r="F35" s="58">
        <f>PSUYr1!F35+PSUYr2!F35+PSUYr3!F35+PSUYr4!F35+PSUYr5!F35</f>
        <v>0</v>
      </c>
      <c r="G35" s="58">
        <f>PSUYr1!G35+PSUYr2!G35+PSUYr3!G35+PSUYr4!G35+PSUYr5!G35</f>
        <v>0</v>
      </c>
      <c r="H35" s="58">
        <f>PSUYr1!H35+PSUYr2!H35+PSUYr3!H35+PSUYr4!H35+PSUYr5!H35</f>
        <v>0</v>
      </c>
      <c r="I35" s="58">
        <f>PSUYr1!I35+PSUYr2!I35+PSUYr3!I35+PSUYr4!I35+PSUYr5!I35</f>
        <v>0</v>
      </c>
      <c r="J35" s="58">
        <f>PSUYr1!J35+PSUYr2!J35+PSUYr3!J35+PSUYr4!J35+PSUYr5!J35</f>
        <v>0</v>
      </c>
      <c r="K35" s="59">
        <f>PSUYr1!K35+PSUYr2!K35+PSUYr3!K35+PSUYr4!K35+PSUYr5!K35</f>
        <v>0</v>
      </c>
      <c r="L35" s="58">
        <f>PSUYr1!L35+PSUYr2!L35+PSUYr3!L35+PSUYr4!L35+PSUYr5!L35</f>
        <v>0</v>
      </c>
      <c r="M35" s="58">
        <f>PSUYr1!M35+PSUYr2!M35+PSUYr3!M35+PSUYr4!M35+PSUYr5!M35</f>
        <v>0</v>
      </c>
      <c r="N35" s="271">
        <f>PSUYr1!N35+PSUYr2!N35+PSUYr3!N35+PSUYr4!N35+PSUYr5!N35</f>
        <v>0</v>
      </c>
    </row>
    <row r="36" spans="1:14" ht="13.15" customHeight="1">
      <c r="A36" s="269" t="str">
        <f>IF(PSUYr1!A36 = "","",PSUYr1!A36)</f>
        <v/>
      </c>
      <c r="B36" s="761" t="s">
        <v>52</v>
      </c>
      <c r="C36" s="762"/>
      <c r="D36" s="72">
        <f>PSUYr1!D36+PSUYr2!D36+PSUYr3!D36+PSUYr4!D36+PSUYr5!D36</f>
        <v>0</v>
      </c>
      <c r="E36" s="73">
        <f>PSUYr1!E36+PSUYr2!E36+PSUYr3!E36+PSUYr4!E36+PSUYr5!E36</f>
        <v>0</v>
      </c>
      <c r="F36" s="73">
        <f>PSUYr1!F36+PSUYr2!F36+PSUYr3!F36+PSUYr4!F36+PSUYr5!F36</f>
        <v>0</v>
      </c>
      <c r="G36" s="73">
        <f>PSUYr1!G36+PSUYr2!G36+PSUYr3!G36+PSUYr4!G36+PSUYr5!G36</f>
        <v>0</v>
      </c>
      <c r="H36" s="73">
        <f>PSUYr1!H36+PSUYr2!H36+PSUYr3!H36+PSUYr4!H36+PSUYr5!H36</f>
        <v>0</v>
      </c>
      <c r="I36" s="73">
        <f>PSUYr1!I36+PSUYr2!I36+PSUYr3!I36+PSUYr4!I36+PSUYr5!I36</f>
        <v>0</v>
      </c>
      <c r="J36" s="58">
        <f>PSUYr1!J36+PSUYr2!J36+PSUYr3!J36+PSUYr4!J36+PSUYr5!J36</f>
        <v>0</v>
      </c>
      <c r="K36" s="59">
        <f>PSUYr1!K36+PSUYr2!K36+PSUYr3!K36+PSUYr4!K36+PSUYr5!K36</f>
        <v>0</v>
      </c>
      <c r="L36" s="73">
        <f>PSUYr1!L36+PSUYr2!L36+PSUYr3!L36+PSUYr4!L36+PSUYr5!L36</f>
        <v>0</v>
      </c>
      <c r="M36" s="73">
        <f>PSUYr1!M36+PSUYr2!M36+PSUYr3!M36+PSUYr4!M36+PSUYr5!M36</f>
        <v>0</v>
      </c>
      <c r="N36" s="287">
        <f>PSUYr1!N36+PSUYr2!N36+PSUYr3!N36+PSUYr4!N36+PSUYr5!N36</f>
        <v>0</v>
      </c>
    </row>
    <row r="37" spans="1:14" ht="13.15" customHeight="1">
      <c r="A37" s="269" t="str">
        <f>IF(PSUYr1!A37 = "","",PSUYr1!A37)</f>
        <v/>
      </c>
      <c r="B37" s="49" t="s">
        <v>14</v>
      </c>
      <c r="C37" s="22"/>
      <c r="D37" s="22"/>
      <c r="E37" s="22"/>
      <c r="F37" s="22"/>
      <c r="G37" s="22"/>
      <c r="H37" s="22"/>
      <c r="I37" s="22"/>
      <c r="J37" s="22"/>
      <c r="K37" s="22"/>
      <c r="L37" s="22"/>
      <c r="M37" s="22"/>
      <c r="N37" s="292"/>
    </row>
    <row r="38" spans="1:14" ht="13.15" customHeight="1">
      <c r="A38" s="269">
        <f>IF(PSUYr1!A38 = "","",PSUYr1!A38)</f>
        <v>722200</v>
      </c>
      <c r="B38" s="396" t="str">
        <f>IF(PSUYr1!B38 = "","",PSUYr1!B38)</f>
        <v/>
      </c>
      <c r="C38" s="171" t="s">
        <v>40</v>
      </c>
      <c r="D38" s="53">
        <f>PSUYr1!D38+PSUYr2!D38+PSUYr3!D38+PSUYr4!D38+PSUYr5!D38</f>
        <v>0</v>
      </c>
      <c r="E38" s="58">
        <f>PSUYr1!E38+PSUYr2!E38+PSUYr3!E38+PSUYr4!E38+PSUYr5!E38</f>
        <v>0</v>
      </c>
      <c r="F38" s="58">
        <f>PSUYr1!F38+PSUYr2!F38+PSUYr3!F38+PSUYr4!F38+PSUYr5!F38</f>
        <v>0</v>
      </c>
      <c r="G38" s="58">
        <f>PSUYr1!G38+PSUYr2!G38+PSUYr3!G38+PSUYr4!G38+PSUYr5!G38</f>
        <v>0</v>
      </c>
      <c r="H38" s="58">
        <f>PSUYr1!H38+PSUYr2!H38+PSUYr3!H38+PSUYr4!H38+PSUYr5!H38</f>
        <v>0</v>
      </c>
      <c r="I38" s="58">
        <f>PSUYr1!I38+PSUYr2!I38+PSUYr3!I38+PSUYr4!I38+PSUYr5!I38</f>
        <v>0</v>
      </c>
      <c r="J38" s="58">
        <f>PSUYr1!J38+PSUYr2!J38+PSUYr3!J38+PSUYr4!J38+PSUYr5!J38</f>
        <v>0</v>
      </c>
      <c r="K38" s="59">
        <f>PSUYr1!K38+PSUYr2!K38+PSUYr3!K38+PSUYr4!K38+PSUYr5!K38</f>
        <v>0</v>
      </c>
      <c r="L38" s="58">
        <f>PSUYr1!L38+PSUYr2!L38+PSUYr3!L38+PSUYr4!L38+PSUYr5!L38</f>
        <v>0</v>
      </c>
      <c r="M38" s="58">
        <f>PSUYr1!M38+PSUYr2!M38+PSUYr3!M38+PSUYr4!M38+PSUYr5!M38</f>
        <v>0</v>
      </c>
      <c r="N38" s="270">
        <f>PSUYr1!N38+PSUYr2!N38+PSUYr3!N38+PSUYr4!N38+PSUYr5!N38</f>
        <v>0</v>
      </c>
    </row>
    <row r="39" spans="1:14" ht="13.15" customHeight="1">
      <c r="A39" s="269">
        <f>IF(PSUYr1!A39 = "","",PSUYr1!A39)</f>
        <v>722200</v>
      </c>
      <c r="B39" s="396" t="str">
        <f>IF(PSUYr1!B39 = "","",PSUYr1!B39)</f>
        <v/>
      </c>
      <c r="C39" s="42" t="s">
        <v>41</v>
      </c>
      <c r="D39" s="59">
        <f>PSUYr1!D39+PSUYr2!D39+PSUYr3!D39+PSUYr4!D39+PSUYr5!D39</f>
        <v>0</v>
      </c>
      <c r="E39" s="58">
        <f>PSUYr1!E39+PSUYr2!E39+PSUYr3!E39+PSUYr4!E39+PSUYr5!E39</f>
        <v>0</v>
      </c>
      <c r="F39" s="58">
        <f>PSUYr1!F39+PSUYr2!F39+PSUYr3!F39+PSUYr4!F39+PSUYr5!F39</f>
        <v>0</v>
      </c>
      <c r="G39" s="58">
        <f>PSUYr1!G39+PSUYr2!G39+PSUYr3!G39+PSUYr4!G39+PSUYr5!G39</f>
        <v>0</v>
      </c>
      <c r="H39" s="58">
        <f>PSUYr1!H39+PSUYr2!H39+PSUYr3!H39+PSUYr4!H39+PSUYr5!H39</f>
        <v>0</v>
      </c>
      <c r="I39" s="58">
        <f>PSUYr1!I39+PSUYr2!I39+PSUYr3!I39+PSUYr4!I39+PSUYr5!I39</f>
        <v>0</v>
      </c>
      <c r="J39" s="58">
        <f>PSUYr1!J39+PSUYr2!J39+PSUYr3!J39+PSUYr4!J39+PSUYr5!J39</f>
        <v>0</v>
      </c>
      <c r="K39" s="59">
        <f>PSUYr1!K39+PSUYr2!K39+PSUYr3!K39+PSUYr4!K39+PSUYr5!K39</f>
        <v>0</v>
      </c>
      <c r="L39" s="58">
        <f>PSUYr1!L39+PSUYr2!L39+PSUYr3!L39+PSUYr4!L39+PSUYr5!L39</f>
        <v>0</v>
      </c>
      <c r="M39" s="58">
        <f>PSUYr1!M39+PSUYr2!M39+PSUYr3!M39+PSUYr4!M39+PSUYr5!M39</f>
        <v>0</v>
      </c>
      <c r="N39" s="271">
        <f>PSUYr1!N39+PSUYr2!N39+PSUYr3!N39+PSUYr4!N39+PSUYr5!N39</f>
        <v>0</v>
      </c>
    </row>
    <row r="40" spans="1:14" ht="13.15" customHeight="1">
      <c r="A40" s="269">
        <f>IF(PSUYr1!A40 = "","",PSUYr1!A40)</f>
        <v>722200</v>
      </c>
      <c r="B40" s="396" t="str">
        <f>IF(PSUYr1!B40 = "","",PSUYr1!B40)</f>
        <v/>
      </c>
      <c r="C40" s="42" t="s">
        <v>42</v>
      </c>
      <c r="D40" s="59">
        <f>PSUYr1!D40+PSUYr2!D40+PSUYr3!D40+PSUYr4!D40+PSUYr5!D40</f>
        <v>0</v>
      </c>
      <c r="E40" s="58">
        <f>PSUYr1!E40+PSUYr2!E40+PSUYr3!E40+PSUYr4!E40+PSUYr5!E40</f>
        <v>0</v>
      </c>
      <c r="F40" s="58">
        <f>PSUYr1!F40+PSUYr2!F40+PSUYr3!F40+PSUYr4!F40+PSUYr5!F40</f>
        <v>0</v>
      </c>
      <c r="G40" s="58">
        <f>PSUYr1!G40+PSUYr2!G40+PSUYr3!G40+PSUYr4!G40+PSUYr5!G40</f>
        <v>0</v>
      </c>
      <c r="H40" s="58">
        <f>PSUYr1!H40+PSUYr2!H40+PSUYr3!H40+PSUYr4!H40+PSUYr5!H40</f>
        <v>0</v>
      </c>
      <c r="I40" s="58">
        <f>PSUYr1!I40+PSUYr2!I40+PSUYr3!I40+PSUYr4!I40+PSUYr5!I40</f>
        <v>0</v>
      </c>
      <c r="J40" s="58">
        <f>PSUYr1!J40+PSUYr2!J40+PSUYr3!J40+PSUYr4!J40+PSUYr5!J40</f>
        <v>0</v>
      </c>
      <c r="K40" s="59">
        <f>PSUYr1!K40+PSUYr2!K40+PSUYr3!K40+PSUYr4!K40+PSUYr5!K40</f>
        <v>0</v>
      </c>
      <c r="L40" s="58">
        <f>PSUYr1!L40+PSUYr2!L40+PSUYr3!L40+PSUYr4!L40+PSUYr5!L40</f>
        <v>0</v>
      </c>
      <c r="M40" s="58">
        <f>PSUYr1!M40+PSUYr2!M40+PSUYr3!M40+PSUYr4!M40+PSUYr5!M40</f>
        <v>0</v>
      </c>
      <c r="N40" s="271">
        <f>PSUYr1!N40+PSUYr2!N40+PSUYr3!N40+PSUYr4!N40+PSUYr5!N40</f>
        <v>0</v>
      </c>
    </row>
    <row r="41" spans="1:14" ht="13.15" customHeight="1">
      <c r="A41" s="269">
        <f>IF(PSUYr1!A41 = "","",PSUYr1!A41)</f>
        <v>722200</v>
      </c>
      <c r="B41" s="396" t="str">
        <f>IF(PSUYr1!B41 = "","",PSUYr1!B41)</f>
        <v/>
      </c>
      <c r="C41" s="42" t="s">
        <v>23</v>
      </c>
      <c r="D41" s="59">
        <f>PSUYr1!D41+PSUYr2!D41+PSUYr3!D41+PSUYr4!D41+PSUYr5!D41</f>
        <v>0</v>
      </c>
      <c r="E41" s="58">
        <f>PSUYr1!E41+PSUYr2!E41+PSUYr3!E41+PSUYr4!E41+PSUYr5!E41</f>
        <v>0</v>
      </c>
      <c r="F41" s="58">
        <f>PSUYr1!F41+PSUYr2!F41+PSUYr3!F41+PSUYr4!F41+PSUYr5!F41</f>
        <v>0</v>
      </c>
      <c r="G41" s="58">
        <f>PSUYr1!G41+PSUYr2!G41+PSUYr3!G41+PSUYr4!G41+PSUYr5!G41</f>
        <v>0</v>
      </c>
      <c r="H41" s="58">
        <f>PSUYr1!H41+PSUYr2!H41+PSUYr3!H41+PSUYr4!H41+PSUYr5!H41</f>
        <v>0</v>
      </c>
      <c r="I41" s="58">
        <f>PSUYr1!I41+PSUYr2!I41+PSUYr3!I41+PSUYr4!I41+PSUYr5!I41</f>
        <v>0</v>
      </c>
      <c r="J41" s="58">
        <f>PSUYr1!J41+PSUYr2!J41+PSUYr3!J41+PSUYr4!J41+PSUYr5!J41</f>
        <v>0</v>
      </c>
      <c r="K41" s="59">
        <f>PSUYr1!K41+PSUYr2!K41+PSUYr3!K41+PSUYr4!K41+PSUYr5!K41</f>
        <v>0</v>
      </c>
      <c r="L41" s="58">
        <f>PSUYr1!L41+PSUYr2!L41+PSUYr3!L41+PSUYr4!L41+PSUYr5!L41</f>
        <v>0</v>
      </c>
      <c r="M41" s="58">
        <f>PSUYr1!M41+PSUYr2!M41+PSUYr3!M41+PSUYr4!M41+PSUYr5!M41</f>
        <v>0</v>
      </c>
      <c r="N41" s="271">
        <f>PSUYr1!N41+PSUYr2!N41+PSUYr3!N41+PSUYr4!N41+PSUYr5!N41</f>
        <v>0</v>
      </c>
    </row>
    <row r="42" spans="1:14" ht="13.15" customHeight="1">
      <c r="A42" s="269" t="str">
        <f>IF(PSUYr1!A42 = "","",PSUYr1!A42)</f>
        <v/>
      </c>
      <c r="B42" s="761" t="s">
        <v>50</v>
      </c>
      <c r="C42" s="762"/>
      <c r="D42" s="64">
        <f>PSUYr1!D42+PSUYr2!D42+PSUYr3!D42+PSUYr4!D42+PSUYr5!D42</f>
        <v>0</v>
      </c>
      <c r="E42" s="65">
        <f>PSUYr1!E42+PSUYr2!E42+PSUYr3!E42+PSUYr4!E42+PSUYr5!E42</f>
        <v>0</v>
      </c>
      <c r="F42" s="65">
        <f>PSUYr1!F42+PSUYr2!F42+PSUYr3!F42+PSUYr4!F42+PSUYr5!F42</f>
        <v>0</v>
      </c>
      <c r="G42" s="65">
        <f>PSUYr1!G42+PSUYr2!G42+PSUYr3!G42+PSUYr4!G42+PSUYr5!G42</f>
        <v>0</v>
      </c>
      <c r="H42" s="65">
        <f>PSUYr1!H42+PSUYr2!H42+PSUYr3!H42+PSUYr4!H42+PSUYr5!H42</f>
        <v>0</v>
      </c>
      <c r="I42" s="65">
        <f>PSUYr1!I42+PSUYr2!I42+PSUYr3!I42+PSUYr4!I42+PSUYr5!I42</f>
        <v>0</v>
      </c>
      <c r="J42" s="58">
        <f>PSUYr1!J42+PSUYr2!J42+PSUYr3!J42+PSUYr4!J42+PSUYr5!J42</f>
        <v>0</v>
      </c>
      <c r="K42" s="59">
        <f>PSUYr1!K42+PSUYr2!K42+PSUYr3!K42+PSUYr4!K42+PSUYr5!K42</f>
        <v>0</v>
      </c>
      <c r="L42" s="65">
        <f>PSUYr1!L42+PSUYr2!L42+PSUYr3!L42+PSUYr4!L42+PSUYr5!L42</f>
        <v>0</v>
      </c>
      <c r="M42" s="65">
        <f>PSUYr1!M42+PSUYr2!M42+PSUYr3!M42+PSUYr4!M42+PSUYr5!M42</f>
        <v>0</v>
      </c>
      <c r="N42" s="272">
        <f>PSUYr1!N42+PSUYr2!N42+PSUYr3!N42+PSUYr4!N42+PSUYr5!N42</f>
        <v>0</v>
      </c>
    </row>
    <row r="43" spans="1:14" ht="13.15" customHeight="1">
      <c r="A43" s="269" t="str">
        <f>IF(PSUYr1!A43 = "","",PSUYr1!A43)</f>
        <v/>
      </c>
      <c r="B43" s="49" t="s">
        <v>15</v>
      </c>
      <c r="C43" s="22"/>
      <c r="D43" s="22"/>
      <c r="E43" s="22"/>
      <c r="F43" s="22"/>
      <c r="G43" s="22"/>
      <c r="H43" s="22"/>
      <c r="I43" s="22"/>
      <c r="J43" s="22"/>
      <c r="K43" s="22"/>
      <c r="L43" s="22"/>
      <c r="M43" s="22"/>
      <c r="N43" s="292"/>
    </row>
    <row r="44" spans="1:14" ht="13.15" customHeight="1">
      <c r="A44" s="269">
        <f>IF(PSUYr1!A44 = "","",PSUYr1!A44)</f>
        <v>711200</v>
      </c>
      <c r="B44" s="396" t="str">
        <f>IF(PSUYr1!B44 = "","",PSUYr1!B44)</f>
        <v/>
      </c>
      <c r="C44" s="171" t="str">
        <f>PSUYr1!C44</f>
        <v>Materials &amp; Supplies</v>
      </c>
      <c r="D44" s="53">
        <f>PSUYr1!D44+PSUYr2!D44+PSUYr3!D44+PSUYr4!D44+PSUYr5!D44</f>
        <v>0</v>
      </c>
      <c r="E44" s="58">
        <f>PSUYr1!E44+PSUYr2!E44+PSUYr3!E44+PSUYr4!E44+PSUYr5!E44</f>
        <v>0</v>
      </c>
      <c r="F44" s="58">
        <f>PSUYr1!F44+PSUYr2!F44+PSUYr3!F44+PSUYr4!F44+PSUYr5!F44</f>
        <v>0</v>
      </c>
      <c r="G44" s="58">
        <f>PSUYr1!G44+PSUYr2!G44+PSUYr3!G44+PSUYr4!G44+PSUYr5!G44</f>
        <v>0</v>
      </c>
      <c r="H44" s="58">
        <f>PSUYr1!H44+PSUYr2!H44+PSUYr3!H44+PSUYr4!H44+PSUYr5!H44</f>
        <v>0</v>
      </c>
      <c r="I44" s="58">
        <f>PSUYr1!I44+PSUYr2!I44+PSUYr3!I44+PSUYr4!I44+PSUYr5!I44</f>
        <v>0</v>
      </c>
      <c r="J44" s="58">
        <f>PSUYr1!J44+PSUYr2!J44+PSUYr3!J44+PSUYr4!J44+PSUYr5!J44</f>
        <v>0</v>
      </c>
      <c r="K44" s="59">
        <f>PSUYr1!K44+PSUYr2!K44+PSUYr3!K44+PSUYr4!K44+PSUYr5!K44</f>
        <v>0</v>
      </c>
      <c r="L44" s="58">
        <f>PSUYr1!L44+PSUYr2!L44+PSUYr3!L44+PSUYr4!L44+PSUYr5!L44</f>
        <v>0</v>
      </c>
      <c r="M44" s="58">
        <f>PSUYr1!M44+PSUYr2!M44+PSUYr3!M44+PSUYr4!M44+PSUYr5!M44</f>
        <v>0</v>
      </c>
      <c r="N44" s="270">
        <f>PSUYr1!N44+PSUYr2!N44+PSUYr3!N44+PSUYr4!N44+PSUYr5!N44</f>
        <v>0</v>
      </c>
    </row>
    <row r="45" spans="1:14" ht="13.15" customHeight="1">
      <c r="A45" s="269">
        <f>IF(PSUYr1!A45 = "","",PSUYr1!A45)</f>
        <v>717000</v>
      </c>
      <c r="B45" s="396" t="str">
        <f>IF(PSUYr1!B45 = "","",PSUYr1!B45)</f>
        <v/>
      </c>
      <c r="C45" s="42" t="str">
        <f>PSUYr1!C45</f>
        <v>Independent Contractor Services</v>
      </c>
      <c r="D45" s="59">
        <f>PSUYr1!D45+PSUYr2!D45+PSUYr3!D45+PSUYr4!D45+PSUYr5!D45</f>
        <v>0</v>
      </c>
      <c r="E45" s="58">
        <f>PSUYr1!E45+PSUYr2!E45+PSUYr3!E45+PSUYr4!E45+PSUYr5!E45</f>
        <v>0</v>
      </c>
      <c r="F45" s="58">
        <f>PSUYr1!F45+PSUYr2!F45+PSUYr3!F45+PSUYr4!F45+PSUYr5!F45</f>
        <v>0</v>
      </c>
      <c r="G45" s="58">
        <f>PSUYr1!G45+PSUYr2!G45+PSUYr3!G45+PSUYr4!G45+PSUYr5!G45</f>
        <v>0</v>
      </c>
      <c r="H45" s="58">
        <f>PSUYr1!H45+PSUYr2!H45+PSUYr3!H45+PSUYr4!H45+PSUYr5!H45</f>
        <v>0</v>
      </c>
      <c r="I45" s="58">
        <f>PSUYr1!I45+PSUYr2!I45+PSUYr3!I45+PSUYr4!I45+PSUYr5!I45</f>
        <v>0</v>
      </c>
      <c r="J45" s="58">
        <f>PSUYr1!J45+PSUYr2!J45+PSUYr3!J45+PSUYr4!J45+PSUYr5!J45</f>
        <v>0</v>
      </c>
      <c r="K45" s="59">
        <f>PSUYr1!K45+PSUYr2!K45+PSUYr3!K45+PSUYr4!K45+PSUYr5!K45</f>
        <v>0</v>
      </c>
      <c r="L45" s="58">
        <f>PSUYr1!L45+PSUYr2!L45+PSUYr3!L45+PSUYr4!L45+PSUYr5!L45</f>
        <v>0</v>
      </c>
      <c r="M45" s="58">
        <f>PSUYr1!M45+PSUYr2!M45+PSUYr3!M45+PSUYr4!M45+PSUYr5!M45</f>
        <v>0</v>
      </c>
      <c r="N45" s="271">
        <f>PSUYr1!N45+PSUYr2!N45+PSUYr3!N45+PSUYr4!N45+PSUYr5!N45</f>
        <v>0</v>
      </c>
    </row>
    <row r="46" spans="1:14" ht="13.15" customHeight="1">
      <c r="A46" s="269">
        <f>IF(PSUYr1!A46 = "","",PSUYr1!A46)</f>
        <v>717200</v>
      </c>
      <c r="B46" s="396" t="str">
        <f>IF(PSUYr1!B46 = "","",PSUYr1!B46)</f>
        <v/>
      </c>
      <c r="C46" s="42" t="str">
        <f>PSUYr1!C46</f>
        <v>Professional/Consultant Services</v>
      </c>
      <c r="D46" s="59">
        <f>PSUYr1!D46+PSUYr2!D46+PSUYr3!D46+PSUYr4!D46+PSUYr5!D46</f>
        <v>0</v>
      </c>
      <c r="E46" s="58">
        <f>PSUYr1!E46+PSUYr2!E46+PSUYr3!E46+PSUYr4!E46+PSUYr5!E46</f>
        <v>0</v>
      </c>
      <c r="F46" s="58">
        <f>PSUYr1!F46+PSUYr2!F46+PSUYr3!F46+PSUYr4!F46+PSUYr5!F46</f>
        <v>0</v>
      </c>
      <c r="G46" s="58">
        <f>PSUYr1!G46+PSUYr2!G46+PSUYr3!G46+PSUYr4!G46+PSUYr5!G46</f>
        <v>0</v>
      </c>
      <c r="H46" s="58">
        <f>PSUYr1!H46+PSUYr2!H46+PSUYr3!H46+PSUYr4!H46+PSUYr5!H46</f>
        <v>0</v>
      </c>
      <c r="I46" s="58">
        <f>PSUYr1!I46+PSUYr2!I46+PSUYr3!I46+PSUYr4!I46+PSUYr5!I46</f>
        <v>0</v>
      </c>
      <c r="J46" s="58">
        <f>PSUYr1!J46+PSUYr2!J46+PSUYr3!J46+PSUYr4!J46+PSUYr5!J46</f>
        <v>0</v>
      </c>
      <c r="K46" s="59">
        <f>PSUYr1!K46+PSUYr2!K46+PSUYr3!K46+PSUYr4!K46+PSUYr5!K46</f>
        <v>0</v>
      </c>
      <c r="L46" s="58">
        <f>PSUYr1!L46+PSUYr2!L46+PSUYr3!L46+PSUYr4!L46+PSUYr5!L46</f>
        <v>0</v>
      </c>
      <c r="M46" s="58">
        <f>PSUYr1!M46+PSUYr2!M46+PSUYr3!M46+PSUYr4!M46+PSUYr5!M46</f>
        <v>0</v>
      </c>
      <c r="N46" s="271">
        <f>PSUYr1!N46+PSUYr2!N46+PSUYr3!N46+PSUYr4!N46+PSUYr5!N46</f>
        <v>0</v>
      </c>
    </row>
    <row r="47" spans="1:14" ht="13.15" customHeight="1">
      <c r="A47" s="269" t="str">
        <f>IF(PSUYr1!A47 = "","",PSUYr1!A47)</f>
        <v>715XXX</v>
      </c>
      <c r="B47" s="396" t="str">
        <f>IF(PSUYr1!B47 = "","",PSUYr1!B47)</f>
        <v/>
      </c>
      <c r="C47" s="42" t="str">
        <f>PSUYr1!C47</f>
        <v>Non-Capital Equipment</v>
      </c>
      <c r="D47" s="59">
        <f>PSUYr1!D47+PSUYr2!D47+PSUYr3!D47+PSUYr4!D47+PSUYr5!D47</f>
        <v>0</v>
      </c>
      <c r="E47" s="58">
        <f>PSUYr1!E47+PSUYr2!E47+PSUYr3!E47+PSUYr4!E47+PSUYr5!E47</f>
        <v>0</v>
      </c>
      <c r="F47" s="58">
        <f>PSUYr1!F47+PSUYr2!F47+PSUYr3!F47+PSUYr4!F47+PSUYr5!F47</f>
        <v>0</v>
      </c>
      <c r="G47" s="58">
        <f>PSUYr1!G47+PSUYr2!G47+PSUYr3!G47+PSUYr4!G47+PSUYr5!G47</f>
        <v>0</v>
      </c>
      <c r="H47" s="58">
        <f>PSUYr1!H47+PSUYr2!H47+PSUYr3!H47+PSUYr4!H47+PSUYr5!H47</f>
        <v>0</v>
      </c>
      <c r="I47" s="58">
        <f>PSUYr1!I47+PSUYr2!I47+PSUYr3!I47+PSUYr4!I47+PSUYr5!I47</f>
        <v>0</v>
      </c>
      <c r="J47" s="58">
        <f>PSUYr1!J47+PSUYr2!J47+PSUYr3!J47+PSUYr4!J47+PSUYr5!J47</f>
        <v>0</v>
      </c>
      <c r="K47" s="59">
        <f>PSUYr1!K47+PSUYr2!K47+PSUYr3!K47+PSUYr4!K47+PSUYr5!K47</f>
        <v>0</v>
      </c>
      <c r="L47" s="58">
        <f>PSUYr1!L47+PSUYr2!L47+PSUYr3!L47+PSUYr4!L47+PSUYr5!L47</f>
        <v>0</v>
      </c>
      <c r="M47" s="58">
        <f>PSUYr1!M47+PSUYr2!M47+PSUYr3!M47+PSUYr4!M47+PSUYr5!M47</f>
        <v>0</v>
      </c>
      <c r="N47" s="271">
        <f>PSUYr1!N47+PSUYr2!N47+PSUYr3!N47+PSUYr4!N47+PSUYr5!N47</f>
        <v>0</v>
      </c>
    </row>
    <row r="48" spans="1:14" ht="13.15" customHeight="1">
      <c r="A48" s="269">
        <f>IF(PSUYr1!A48 = "","",PSUYr1!A48)</f>
        <v>730000</v>
      </c>
      <c r="B48" s="396" t="str">
        <f>IF(PSUYr1!B48 = "","",PSUYr1!B48)</f>
        <v/>
      </c>
      <c r="C48" s="405" t="s">
        <v>222</v>
      </c>
      <c r="D48" s="61">
        <f>PSUYr1!D48+PSUYr2!D48+PSUYr3!D48+PSUYr4!D48+PSUYr5!D48</f>
        <v>0</v>
      </c>
      <c r="E48" s="376">
        <f>PSUYr1!E48+PSUYr2!E48+PSUYr3!E48+PSUYr4!E48+PSUYr5!E48</f>
        <v>0</v>
      </c>
      <c r="F48" s="385">
        <f>PSUYr1!F48+PSUYr2!F48+PSUYr3!F48+PSUYr4!F48+PSUYr5!F48</f>
        <v>0</v>
      </c>
      <c r="G48" s="385">
        <f>PSUYr1!G48+PSUYr2!G48+PSUYr3!G48+PSUYr4!G48+PSUYr5!G48</f>
        <v>0</v>
      </c>
      <c r="H48" s="385">
        <f>PSUYr1!H48+PSUYr2!H48+PSUYr3!H48+PSUYr4!H48+PSUYr5!H48</f>
        <v>0</v>
      </c>
      <c r="I48" s="385">
        <f>PSUYr1!I48+PSUYr2!I48+PSUYr3!I48+PSUYr4!I48+PSUYr5!I48</f>
        <v>0</v>
      </c>
      <c r="J48" s="74">
        <f>PSUYr1!J48+PSUYr2!J48+PSUYr3!J48+PSUYr4!J48+PSUYr5!J48</f>
        <v>0</v>
      </c>
      <c r="K48" s="59">
        <f>PSUYr1!K48+PSUYr2!K48+PSUYr3!K48+PSUYr4!K48+PSUYr5!K48</f>
        <v>0</v>
      </c>
      <c r="L48" s="63">
        <f>PSUYr1!L48+PSUYr2!L48+PSUYr3!L48+PSUYr4!L48+PSUYr5!L48</f>
        <v>0</v>
      </c>
      <c r="M48" s="63">
        <f>PSUYr1!M48+PSUYr2!M48+PSUYr3!M48+PSUYr4!M48+PSUYr5!M48</f>
        <v>0</v>
      </c>
      <c r="N48" s="285">
        <f>PSUYr1!N48+PSUYr2!N48+PSUYr3!N48+PSUYr4!N48+PSUYr5!N48</f>
        <v>0</v>
      </c>
    </row>
    <row r="49" spans="1:14" ht="13.15" customHeight="1">
      <c r="A49" s="269" t="str">
        <f>IF(PSUYr1!A49 = "","",PSUYr1!A49)</f>
        <v>72XXXX</v>
      </c>
      <c r="B49" s="396" t="str">
        <f>IF(PSUYr1!B49 = "","",PSUYr1!B49)</f>
        <v/>
      </c>
      <c r="C49" s="42" t="str">
        <f>PSUYr1!C49</f>
        <v>Tuition- Graduate/Undergraduate</v>
      </c>
      <c r="D49" s="59">
        <f>PSUYr1!D49+PSUYr2!D49+PSUYr3!D49+PSUYr4!D49+PSUYr5!D49</f>
        <v>0</v>
      </c>
      <c r="E49" s="58">
        <f>PSUYr1!E49+PSUYr2!E49+PSUYr3!E49+PSUYr4!E49+PSUYr5!E49</f>
        <v>0</v>
      </c>
      <c r="F49" s="58">
        <f>PSUYr1!F49+PSUYr2!F49+PSUYr3!F49+PSUYr4!F49+PSUYr5!F49</f>
        <v>0</v>
      </c>
      <c r="G49" s="58">
        <f>PSUYr1!G49+PSUYr2!G49+PSUYr3!G49+PSUYr4!G49+PSUYr5!G49</f>
        <v>0</v>
      </c>
      <c r="H49" s="58">
        <f>PSUYr1!H49+PSUYr2!H49+PSUYr3!H49+PSUYr4!H49+PSUYr5!H49</f>
        <v>0</v>
      </c>
      <c r="I49" s="58">
        <f>PSUYr1!I49+PSUYr2!I49+PSUYr3!I49+PSUYr4!I49+PSUYr5!I49</f>
        <v>0</v>
      </c>
      <c r="J49" s="58">
        <f>PSUYr1!J49+PSUYr2!J49+PSUYr3!J49+PSUYr4!J49+PSUYr5!J49</f>
        <v>0</v>
      </c>
      <c r="K49" s="59">
        <f>PSUYr1!K49+PSUYr2!K49+PSUYr3!K49+PSUYr4!K49+PSUYr5!K49</f>
        <v>0</v>
      </c>
      <c r="L49" s="58">
        <f>PSUYr1!L49+PSUYr2!L49+PSUYr3!L49+PSUYr4!L49+PSUYr5!L49</f>
        <v>0</v>
      </c>
      <c r="M49" s="58">
        <f>PSUYr1!M49+PSUYr2!M49+PSUYr3!M49+PSUYr4!M49+PSUYr5!M49</f>
        <v>0</v>
      </c>
      <c r="N49" s="271">
        <f>PSUYr1!N49+PSUYr2!N49+PSUYr3!N49+PSUYr4!N49+PSUYr5!N49</f>
        <v>0</v>
      </c>
    </row>
    <row r="50" spans="1:14" ht="13.15" customHeight="1">
      <c r="A50" s="535" t="str">
        <f>IF(PSUYr1!A50 = "","",PSUYr1!A50)</f>
        <v/>
      </c>
      <c r="B50" s="520" t="str">
        <f>IF(PSUYr1!B50 = "","",PSUYr1!B50)</f>
        <v/>
      </c>
      <c r="C50" s="530"/>
      <c r="D50" s="522">
        <f>PSUYr1!D50+PSUYr2!D50+PSUYr3!D50+PSUYr4!D50+PSUYr5!D50</f>
        <v>0</v>
      </c>
      <c r="E50" s="519">
        <f>PSUYr1!E50+PSUYr2!E50+PSUYr3!E50+PSUYr4!E50+PSUYr5!E50</f>
        <v>0</v>
      </c>
      <c r="F50" s="519">
        <f>PSUYr1!F50+PSUYr2!F50+PSUYr3!F50+PSUYr4!F50+PSUYr5!F50</f>
        <v>0</v>
      </c>
      <c r="G50" s="519">
        <f>PSUYr1!G50+PSUYr2!G50+PSUYr3!G50+PSUYr4!G50+PSUYr5!G50</f>
        <v>0</v>
      </c>
      <c r="H50" s="519">
        <f>PSUYr1!H50+PSUYr2!H50+PSUYr3!H50+PSUYr4!H50+PSUYr5!H50</f>
        <v>0</v>
      </c>
      <c r="I50" s="519">
        <f>PSUYr1!I50+PSUYr2!I50+PSUYr3!I50+PSUYr4!I50+PSUYr5!I50</f>
        <v>0</v>
      </c>
      <c r="J50" s="519">
        <f>PSUYr1!J50+PSUYr2!J50+PSUYr3!J50+PSUYr4!J50+PSUYr5!J50</f>
        <v>0</v>
      </c>
      <c r="K50" s="59">
        <f>PSUYr1!K50+PSUYr2!K50+PSUYr3!K50+PSUYr4!K50+PSUYr5!K50</f>
        <v>0</v>
      </c>
      <c r="L50" s="58">
        <f>PSUYr1!L50+PSUYr2!L50+PSUYr3!L50+PSUYr4!L50+PSUYr5!L50</f>
        <v>0</v>
      </c>
      <c r="M50" s="58">
        <f>PSUYr1!M50+PSUYr2!M50+PSUYr3!M50+PSUYr4!M50+PSUYr5!M50</f>
        <v>0</v>
      </c>
      <c r="N50" s="271">
        <f>PSUYr1!N50+PSUYr2!N50+PSUYr3!N50+PSUYr4!N50+PSUYr5!N50</f>
        <v>0</v>
      </c>
    </row>
    <row r="51" spans="1:14" ht="13.15" customHeight="1">
      <c r="A51" s="269" t="str">
        <f>IF(PSUYr1!A51 = "","",PSUYr1!A51)</f>
        <v>Below</v>
      </c>
      <c r="B51" s="397" t="str">
        <f>IF(PSUYr1!B51 = "","",PSUYr1!B51)</f>
        <v/>
      </c>
      <c r="C51" s="405" t="s">
        <v>23</v>
      </c>
      <c r="D51" s="59">
        <f>PSUYr1!D51+PSUYr2!D51+PSUYr3!D51+PSUYr4!D51+PSUYr5!D51</f>
        <v>0</v>
      </c>
      <c r="E51" s="58">
        <f>PSUYr1!E51+PSUYr2!E51+PSUYr3!E51+PSUYr4!E51+PSUYr5!E51</f>
        <v>0</v>
      </c>
      <c r="F51" s="58">
        <f>PSUYr1!F51+PSUYr2!F51+PSUYr3!F51+PSUYr4!F51+PSUYr5!F51</f>
        <v>0</v>
      </c>
      <c r="G51" s="58">
        <f>PSUYr1!G51+PSUYr2!G51+PSUYr3!G51+PSUYr4!G51+PSUYr5!G51</f>
        <v>0</v>
      </c>
      <c r="H51" s="58">
        <f>PSUYr1!H51+PSUYr2!H51+PSUYr3!H51+PSUYr4!H51+PSUYr5!H51</f>
        <v>0</v>
      </c>
      <c r="I51" s="58">
        <f>PSUYr1!I51+PSUYr2!I51+PSUYr3!I51+PSUYr4!I51+PSUYr5!I51</f>
        <v>0</v>
      </c>
      <c r="J51" s="58">
        <f>PSUYr1!J51+PSUYr2!J51+PSUYr3!J51+PSUYr4!J51+PSUYr5!J51</f>
        <v>0</v>
      </c>
      <c r="K51" s="59">
        <f>PSUYr1!K51+PSUYr2!K51+PSUYr3!K51+PSUYr4!K51+PSUYr5!K51</f>
        <v>0</v>
      </c>
      <c r="L51" s="58">
        <f>PSUYr1!L51+PSUYr2!L51+PSUYr3!L51+PSUYr4!L51+PSUYr5!L51</f>
        <v>0</v>
      </c>
      <c r="M51" s="58">
        <f>PSUYr1!M51+PSUYr2!M51+PSUYr3!M51+PSUYr4!M51+PSUYr5!M51</f>
        <v>0</v>
      </c>
      <c r="N51" s="271">
        <f>PSUYr1!N51+PSUYr2!N51+PSUYr3!N51+PSUYr4!N51+PSUYr5!N51</f>
        <v>0</v>
      </c>
    </row>
    <row r="52" spans="1:14" ht="13.15" customHeight="1" thickBot="1">
      <c r="A52" s="269" t="str">
        <f>IF(PSUYr1!A52 = "","",PSUYr1!A52)</f>
        <v/>
      </c>
      <c r="B52" s="773" t="s">
        <v>51</v>
      </c>
      <c r="C52" s="774"/>
      <c r="D52" s="280">
        <f>PSUYr1!D52+PSUYr2!D52+PSUYr3!D52+PSUYr4!D52+PSUYr5!D52</f>
        <v>0</v>
      </c>
      <c r="E52" s="281">
        <f>PSUYr1!E52+PSUYr2!E52+PSUYr3!E52+PSUYr4!E52+PSUYr5!E52</f>
        <v>0</v>
      </c>
      <c r="F52" s="281">
        <f>PSUYr1!F52+PSUYr2!F52+PSUYr3!F52+PSUYr4!F52+PSUYr5!F52</f>
        <v>0</v>
      </c>
      <c r="G52" s="281">
        <f>PSUYr1!G52+PSUYr2!G52+PSUYr3!G52+PSUYr4!G52+PSUYr5!G52</f>
        <v>0</v>
      </c>
      <c r="H52" s="281">
        <f>PSUYr1!H52+PSUYr2!H52+PSUYr3!H52+PSUYr4!H52+PSUYr5!H52</f>
        <v>0</v>
      </c>
      <c r="I52" s="281">
        <f>PSUYr1!I52+PSUYr2!I52+PSUYr3!I52+PSUYr4!I52+PSUYr5!I52</f>
        <v>0</v>
      </c>
      <c r="J52" s="281">
        <f>PSUYr1!J52+PSUYr2!J52+PSUYr3!J52+PSUYr4!J52+PSUYr5!J52</f>
        <v>0</v>
      </c>
      <c r="K52" s="496">
        <f>PSUYr1!K52+PSUYr2!K52+PSUYr3!K52+PSUYr4!K52+PSUYr5!K52</f>
        <v>0</v>
      </c>
      <c r="L52" s="281">
        <f>PSUYr1!L52+PSUYr2!L52+PSUYr3!L52+PSUYr4!L52+PSUYr5!L52</f>
        <v>0</v>
      </c>
      <c r="M52" s="281">
        <f>PSUYr1!M52+PSUYr2!M52+PSUYr3!M52+PSUYr4!M52+PSUYr5!M52</f>
        <v>0</v>
      </c>
      <c r="N52" s="283">
        <f>PSUYr1!N52+PSUYr2!N52+PSUYr3!N52+PSUYr4!N52+PSUYr5!N52</f>
        <v>0</v>
      </c>
    </row>
    <row r="53" spans="1:14" ht="13.15" customHeight="1">
      <c r="A53" s="269" t="str">
        <f>IF(PSUYr1!A53 = "","",PSUYr1!A53)</f>
        <v/>
      </c>
      <c r="B53" s="806" t="s">
        <v>16</v>
      </c>
      <c r="C53" s="807"/>
      <c r="D53" s="61">
        <f>PSUYr1!D53+PSUYr2!D53+PSUYr3!D53+PSUYr4!D53+PSUYr5!D53</f>
        <v>0</v>
      </c>
      <c r="E53" s="63">
        <f>PSUYr1!E53+PSUYr2!E53+PSUYr3!E53+PSUYr4!E53+PSUYr5!E53</f>
        <v>0</v>
      </c>
      <c r="F53" s="63">
        <f>PSUYr1!F53+PSUYr2!F53+PSUYr3!F53+PSUYr4!F53+PSUYr5!F53</f>
        <v>0</v>
      </c>
      <c r="G53" s="63">
        <f>PSUYr1!G53+PSUYr2!G53+PSUYr3!G53+PSUYr4!G53+PSUYr5!G53</f>
        <v>0</v>
      </c>
      <c r="H53" s="63">
        <f>PSUYr1!H53+PSUYr2!H53+PSUYr3!H53+PSUYr4!H53+PSUYr5!H53</f>
        <v>0</v>
      </c>
      <c r="I53" s="63">
        <f>PSUYr1!I53+PSUYr2!I53+PSUYr3!I53+PSUYr4!I53+PSUYr5!I53</f>
        <v>0</v>
      </c>
      <c r="J53" s="58">
        <f>PSUYr1!J53+PSUYr2!J53+PSUYr3!J53+PSUYr4!J53+PSUYr5!J53</f>
        <v>0</v>
      </c>
      <c r="K53" s="59">
        <f>PSUYr1!K53+PSUYr2!K53+PSUYr3!K53+PSUYr4!K53+PSUYr5!K53</f>
        <v>0</v>
      </c>
      <c r="L53" s="63">
        <f>PSUYr1!L53+PSUYr2!L53+PSUYr3!L53+PSUYr4!L53+PSUYr5!L53</f>
        <v>0</v>
      </c>
      <c r="M53" s="63">
        <f>PSUYr1!M53+PSUYr2!M53+PSUYr3!M53+PSUYr4!M53+PSUYr5!M53</f>
        <v>0</v>
      </c>
      <c r="N53" s="285">
        <f>PSUYr1!N53+PSUYr2!N53+PSUYr3!N53+PSUYr4!N53+PSUYr5!N53</f>
        <v>0</v>
      </c>
    </row>
    <row r="54" spans="1:14" ht="13.15" customHeight="1">
      <c r="A54" s="269" t="str">
        <f>IF(PSUYr1!A54 = "","",PSUYr1!A54)</f>
        <v>---&gt;</v>
      </c>
      <c r="B54" s="5"/>
      <c r="C54" s="10" t="s">
        <v>56</v>
      </c>
      <c r="D54" s="61">
        <f>PSUYr1!D54+PSUYr2!D54+PSUYr3!D54+PSUYr4!D54+PSUYr5!D54</f>
        <v>0</v>
      </c>
      <c r="E54" s="1039" t="s">
        <v>235</v>
      </c>
      <c r="F54" s="832"/>
      <c r="G54" s="832"/>
      <c r="H54" s="832"/>
      <c r="I54" s="832"/>
      <c r="J54" s="84">
        <f>PSUYr1!J54+PSUYr2!J54+PSUYr3!J54+PSUYr4!J54+PSUYr5!J54</f>
        <v>0</v>
      </c>
      <c r="K54" s="59">
        <f>PSUYr1!K54+PSUYr2!K54+PSUYr3!K54+PSUYr4!K54+PSUYr5!K54</f>
        <v>0</v>
      </c>
      <c r="L54" s="377" t="s">
        <v>235</v>
      </c>
      <c r="M54" s="377" t="s">
        <v>235</v>
      </c>
      <c r="N54" s="285">
        <f>PSUYr1!N54+PSUYr2!N54+PSUYr3!N54+PSUYr4!N54+PSUYr5!N54</f>
        <v>0</v>
      </c>
    </row>
    <row r="55" spans="1:14" ht="13.15" customHeight="1">
      <c r="A55" s="269" t="str">
        <f>IF(PSUYr1!A55 = "","",PSUYr1!A55)</f>
        <v/>
      </c>
      <c r="B55" s="806" t="s">
        <v>53</v>
      </c>
      <c r="C55" s="807"/>
      <c r="D55" s="61">
        <f>PSUYr1!D55+PSUYr2!D55+PSUYr3!D55+PSUYr4!D55+PSUYr5!D55</f>
        <v>0</v>
      </c>
      <c r="E55" s="1019"/>
      <c r="F55" s="832"/>
      <c r="G55" s="832"/>
      <c r="H55" s="832"/>
      <c r="I55" s="832"/>
      <c r="J55" s="58">
        <f>PSUYr1!J55+PSUYr2!J55+PSUYr3!J55+PSUYr4!J55+PSUYr5!J55</f>
        <v>0</v>
      </c>
      <c r="K55" s="59">
        <f>PSUYr1!K55+PSUYr2!K55+PSUYr3!K55+PSUYr4!K55+PSUYr5!K55</f>
        <v>0</v>
      </c>
      <c r="L55" s="63">
        <f>PSUYr1!L55+PSUYr2!L55+PSUYr3!L55+PSUYr4!L55+PSUYr5!L55</f>
        <v>0</v>
      </c>
      <c r="M55" s="63">
        <f>PSUYr1!M55+PSUYr2!M55+PSUYr3!M55+PSUYr4!M55+PSUYr5!M55</f>
        <v>0</v>
      </c>
      <c r="N55" s="285">
        <f>PSUYr1!N55+PSUYr2!N55+PSUYr3!N55+PSUYr4!N55+PSUYr5!N55</f>
        <v>0</v>
      </c>
    </row>
    <row r="56" spans="1:14" ht="13.15" customHeight="1">
      <c r="A56" s="269" t="str">
        <f>IF(PSUYr1!A56 = "","",PSUYr1!A56)</f>
        <v/>
      </c>
      <c r="B56" s="794" t="str">
        <f>Sponsor!B56</f>
        <v>PSU Contribution of Sponsor IDC</v>
      </c>
      <c r="C56" s="1085"/>
      <c r="D56" s="61">
        <f>PSUYr1!D56+PSUYr2!D56+PSUYr3!D56+PSUYr4!D56+PSUYr5!D56</f>
        <v>0</v>
      </c>
      <c r="E56" s="1205"/>
      <c r="F56" s="1206"/>
      <c r="G56" s="1206"/>
      <c r="H56" s="1206"/>
      <c r="I56" s="1206"/>
      <c r="J56" s="63">
        <f>PSUYr1!J56+PSUYr2!J56+PSUYr3!J56+PSUYr4!J56+PSUYr5!J56</f>
        <v>0</v>
      </c>
      <c r="K56" s="59">
        <f>PSUYr1!K56+PSUYr2!K56+PSUYr3!K56+PSUYr4!K56+PSUYr5!K56</f>
        <v>0</v>
      </c>
      <c r="L56" s="404"/>
      <c r="M56" s="404"/>
      <c r="N56" s="285">
        <f>PSUYr1!N56+PSUYr2!N56+PSUYr3!N56+PSUYr4!N56+PSUYr5!N56</f>
        <v>0</v>
      </c>
    </row>
    <row r="57" spans="1:14" ht="13.15" customHeight="1">
      <c r="A57" s="269"/>
      <c r="B57" s="794"/>
      <c r="C57" s="13" t="str">
        <f>Sponsor!C57</f>
        <v>Above Sponsor Cap</v>
      </c>
      <c r="D57" s="392">
        <f>PSUYr1!D57+PSUYr2!D57+PSUYr3!D57+PSUYr4!D57+PSUYr5!D57</f>
        <v>0</v>
      </c>
      <c r="E57" s="1205"/>
      <c r="F57" s="1206"/>
      <c r="G57" s="1206"/>
      <c r="H57" s="1206"/>
      <c r="I57" s="1206"/>
      <c r="J57" s="404"/>
      <c r="K57" s="352"/>
      <c r="L57" s="404"/>
      <c r="M57" s="404"/>
      <c r="N57" s="488"/>
    </row>
    <row r="58" spans="1:14" ht="13.15" customHeight="1">
      <c r="A58" s="269"/>
      <c r="B58" s="794"/>
      <c r="C58" s="13" t="str">
        <f>Sponsor!C58</f>
        <v>Required  CS</v>
      </c>
      <c r="D58" s="353">
        <f>PSUYr1!D58+PSUYr2!D58+PSUYr3!D58+PSUYr4!D58+PSUYr5!D58</f>
        <v>0</v>
      </c>
      <c r="E58" s="1205"/>
      <c r="F58" s="1206"/>
      <c r="G58" s="1206"/>
      <c r="H58" s="1206"/>
      <c r="I58" s="1206"/>
      <c r="J58" s="404"/>
      <c r="K58" s="352"/>
      <c r="L58" s="404"/>
      <c r="M58" s="404"/>
      <c r="N58" s="488"/>
    </row>
    <row r="59" spans="1:14" ht="13.15" customHeight="1">
      <c r="A59" s="269"/>
      <c r="B59" s="794"/>
      <c r="C59" s="13" t="str">
        <f>Sponsor!C59</f>
        <v xml:space="preserve">State Agreement </v>
      </c>
      <c r="D59" s="353">
        <f>PSUYr1!D59+PSUYr2!D59+PSUYr3!D59+PSUYr4!D59+PSUYr5!D59</f>
        <v>0</v>
      </c>
      <c r="E59" s="1205"/>
      <c r="F59" s="1206"/>
      <c r="G59" s="1206"/>
      <c r="H59" s="1206"/>
      <c r="I59" s="1206"/>
      <c r="J59" s="404"/>
      <c r="K59" s="352"/>
      <c r="L59" s="404"/>
      <c r="M59" s="404"/>
      <c r="N59" s="488"/>
    </row>
    <row r="60" spans="1:14" ht="13.15" customHeight="1">
      <c r="A60" s="269"/>
      <c r="B60" s="794"/>
      <c r="C60" s="13" t="str">
        <f>Sponsor!C60</f>
        <v>Voluntary CS</v>
      </c>
      <c r="D60" s="353">
        <f>PSUYr1!D60+PSUYr2!D60+PSUYr3!D60+PSUYr4!D60+PSUYr5!D60</f>
        <v>0</v>
      </c>
      <c r="E60" s="1205"/>
      <c r="F60" s="1206"/>
      <c r="G60" s="1206"/>
      <c r="H60" s="1206"/>
      <c r="I60" s="1206"/>
      <c r="J60" s="404"/>
      <c r="K60" s="352"/>
      <c r="L60" s="404"/>
      <c r="M60" s="404"/>
      <c r="N60" s="488"/>
    </row>
    <row r="61" spans="1:14" ht="13.15" customHeight="1">
      <c r="A61" s="269"/>
      <c r="B61" s="794"/>
      <c r="C61" s="4" t="str">
        <f>Sponsor!C61</f>
        <v>TOTAL FACS</v>
      </c>
      <c r="D61" s="393">
        <f>PSUYr1!D61+PSUYr2!D61+PSUYr3!D61+PSUYr4!D61+PSUYr5!D61</f>
        <v>0</v>
      </c>
      <c r="E61" s="1205"/>
      <c r="F61" s="1206"/>
      <c r="G61" s="1206"/>
      <c r="H61" s="1206"/>
      <c r="I61" s="1206"/>
      <c r="J61" s="404"/>
      <c r="K61" s="352"/>
      <c r="L61" s="404"/>
      <c r="M61" s="404"/>
      <c r="N61" s="488"/>
    </row>
    <row r="62" spans="1:14" ht="13.15" customHeight="1" thickBot="1">
      <c r="A62" s="269">
        <f>IF(PSUYr1!A62 = "","",PSUYr1!A62)</f>
        <v>760300</v>
      </c>
      <c r="B62" s="795"/>
      <c r="C62" s="495" t="s">
        <v>57</v>
      </c>
      <c r="D62" s="280">
        <f>PSUYr1!D62+PSUYr2!D62+PSUYr3!D62+PSUYr4!D62+PSUYr5!D62</f>
        <v>0</v>
      </c>
      <c r="E62" s="1207"/>
      <c r="F62" s="1208"/>
      <c r="G62" s="1208"/>
      <c r="H62" s="1208"/>
      <c r="I62" s="1208"/>
      <c r="J62" s="281">
        <f>PSUYr1!J62+PSUYr2!J62+PSUYr3!J62+PSUYr4!J62+PSUYr5!J62</f>
        <v>0</v>
      </c>
      <c r="K62" s="496">
        <f>PSUYr1!K62+PSUYr2!K62+PSUYr3!K62+PSUYr4!K62+PSUYr5!K62</f>
        <v>0</v>
      </c>
      <c r="L62" s="497"/>
      <c r="M62" s="497"/>
      <c r="N62" s="283">
        <f>PSUYr1!N62+PSUYr2!N62+PSUYr3!N62+PSUYr4!N62+PSUYr5!N62</f>
        <v>0</v>
      </c>
    </row>
    <row r="63" spans="1:14" ht="13.15" customHeight="1">
      <c r="A63" s="269" t="str">
        <f>IF(PSUYr1!A63 = "","",PSUYr1!A63)</f>
        <v/>
      </c>
      <c r="B63" s="1105" t="s">
        <v>31</v>
      </c>
      <c r="C63" s="1203"/>
      <c r="D63" s="64">
        <f>PSUYr1!D63+PSUYr2!D63+PSUYr3!D63+PSUYr4!D63+PSUYr5!D63</f>
        <v>0</v>
      </c>
      <c r="E63" s="65">
        <f>PSUYr1!E63+PSUYr2!E63+PSUYr3!E63+PSUYr4!E63+PSUYr5!E63</f>
        <v>0</v>
      </c>
      <c r="F63" s="65">
        <f>PSUYr1!F63+PSUYr2!F63+PSUYr3!F63+PSUYr4!F63+PSUYr5!F63</f>
        <v>0</v>
      </c>
      <c r="G63" s="65">
        <f>PSUYr1!G63+PSUYr2!G63+PSUYr3!G63+PSUYr4!G63+PSUYr5!G63</f>
        <v>0</v>
      </c>
      <c r="H63" s="65">
        <f>PSUYr1!H63+PSUYr2!H63+PSUYr3!H63+PSUYr4!H63+PSUYr5!H63</f>
        <v>0</v>
      </c>
      <c r="I63" s="65">
        <f>PSUYr1!I63+PSUYr2!I63+PSUYr3!I63+PSUYr4!I63+PSUYr5!I63</f>
        <v>0</v>
      </c>
      <c r="J63" s="65">
        <f>PSUYr1!J63+PSUYr2!J63+PSUYr3!J63+PSUYr4!J63+PSUYr5!J63</f>
        <v>0</v>
      </c>
      <c r="K63" s="64">
        <f>PSUYr1!K63+PSUYr2!K63+PSUYr3!K63+PSUYr4!K63+PSUYr5!K63</f>
        <v>0</v>
      </c>
      <c r="L63" s="66">
        <f>PSUYr1!L63+PSUYr2!L63+PSUYr3!L63+PSUYr4!L63+PSUYr5!L63</f>
        <v>0</v>
      </c>
      <c r="M63" s="65">
        <f>PSUYr1!M63+PSUYr2!M63+PSUYr3!M63+PSUYr4!M63+PSUYr5!M63</f>
        <v>0</v>
      </c>
      <c r="N63" s="272">
        <f>PSUYr1!N63+PSUYr2!N63+PSUYr3!N63+PSUYr4!N63+PSUYr5!N63</f>
        <v>0</v>
      </c>
    </row>
    <row r="64" spans="1:14" ht="13.15" customHeight="1">
      <c r="A64" s="269" t="str">
        <f>IF(PSUYr1!A64 = "","",PSUYr1!A64)</f>
        <v/>
      </c>
      <c r="B64" s="1130" t="str">
        <f>PSUYr1!B64</f>
        <v>*Letters of commitment, signed by an authorized organizational representative, are required from each organization providing "Third Party" amounts.</v>
      </c>
      <c r="C64" s="824"/>
      <c r="D64" s="824"/>
      <c r="E64" s="824"/>
      <c r="F64" s="824"/>
      <c r="G64" s="824"/>
      <c r="H64" s="824"/>
      <c r="I64" s="824"/>
      <c r="J64" s="824"/>
      <c r="K64" s="824"/>
      <c r="L64" s="824"/>
      <c r="M64" s="824"/>
      <c r="N64" s="1016"/>
    </row>
    <row r="65" spans="1:14" ht="13.15" customHeight="1">
      <c r="A65" s="269" t="str">
        <f>IF(PSUYr1!A65 = "","",PSUYr1!A65)</f>
        <v/>
      </c>
      <c r="B65" s="172"/>
      <c r="C65" s="22"/>
      <c r="D65" s="22"/>
      <c r="E65" s="22"/>
      <c r="F65" s="22"/>
      <c r="G65" s="22"/>
      <c r="H65" s="22"/>
      <c r="I65" s="22"/>
      <c r="J65" s="22"/>
      <c r="K65" s="22"/>
      <c r="L65" s="22"/>
      <c r="M65" s="22"/>
      <c r="N65" s="292"/>
    </row>
    <row r="66" spans="1:14" ht="13.15" customHeight="1">
      <c r="A66" s="269" t="str">
        <f>IF(PSUYr1!A66 = "","",PSUYr1!A66)</f>
        <v/>
      </c>
      <c r="B66" s="106" t="s">
        <v>93</v>
      </c>
      <c r="C66" s="22"/>
      <c r="D66" s="22"/>
      <c r="E66" s="22"/>
      <c r="F66" s="22"/>
      <c r="G66" s="22"/>
      <c r="H66" s="22"/>
      <c r="I66" s="22"/>
      <c r="J66" s="22"/>
      <c r="K66" s="22"/>
      <c r="L66" s="22"/>
      <c r="M66" s="22"/>
      <c r="N66" s="292"/>
    </row>
    <row r="67" spans="1:14" ht="13.15" customHeight="1">
      <c r="A67" s="269" t="str">
        <f>IF(PSUYr1!A67 = "","",PSUYr1!A67)</f>
        <v/>
      </c>
      <c r="B67" s="1102" t="str">
        <f>Sponsor!B67</f>
        <v>FRINGE BENEFIT RATE -- FULL</v>
      </c>
      <c r="C67" s="772"/>
      <c r="D67" s="173">
        <f>PSUYr1!D67</f>
        <v>0.438</v>
      </c>
      <c r="E67" s="121">
        <f>PSUYr1!E67</f>
        <v>0.438</v>
      </c>
      <c r="F67" s="121">
        <f>PSUYr1!F67</f>
        <v>0.438</v>
      </c>
      <c r="G67" s="121">
        <f>PSUYr1!G67</f>
        <v>0.438</v>
      </c>
      <c r="H67" s="121">
        <f>PSUYr1!H67</f>
        <v>0.438</v>
      </c>
      <c r="I67" s="121">
        <f>PSUYr1!I67</f>
        <v>0.438</v>
      </c>
      <c r="J67" s="174"/>
      <c r="K67" s="48"/>
      <c r="L67" s="121">
        <f>PSUYr1!L67</f>
        <v>0.438</v>
      </c>
      <c r="M67" s="174">
        <f>PSUYr1!M67</f>
        <v>0.438</v>
      </c>
      <c r="N67" s="489"/>
    </row>
    <row r="68" spans="1:14" ht="13.15" customHeight="1">
      <c r="A68" s="269" t="str">
        <f>IF(PSUYr1!A68 = "","",PSUYr1!A68)</f>
        <v/>
      </c>
      <c r="B68" s="1118" t="str">
        <f>Sponsor!B68</f>
        <v>FRINGE BENEFIT RATE -- PARTIAL</v>
      </c>
      <c r="C68" s="786"/>
      <c r="D68" s="175">
        <f>PSUYr1!D68</f>
        <v>8.1000000000000003E-2</v>
      </c>
      <c r="E68" s="176">
        <f>PSUYr1!E68</f>
        <v>8.1000000000000003E-2</v>
      </c>
      <c r="F68" s="176">
        <f>PSUYr1!F68</f>
        <v>8.1000000000000003E-2</v>
      </c>
      <c r="G68" s="176">
        <f>PSUYr1!G68</f>
        <v>8.1000000000000003E-2</v>
      </c>
      <c r="H68" s="176">
        <f>PSUYr1!H68</f>
        <v>8.1000000000000003E-2</v>
      </c>
      <c r="I68" s="176">
        <f>PSUYr1!I68</f>
        <v>8.1000000000000003E-2</v>
      </c>
      <c r="J68" s="40"/>
      <c r="K68" s="40"/>
      <c r="L68" s="176">
        <f>PSUYr1!L68</f>
        <v>8.1000000000000003E-2</v>
      </c>
      <c r="M68" s="177">
        <f>PSUYr1!M68</f>
        <v>8.1000000000000003E-2</v>
      </c>
      <c r="N68" s="490"/>
    </row>
    <row r="69" spans="1:14" ht="13.15" customHeight="1">
      <c r="A69" s="269" t="str">
        <f>IF(PSUYr1!A69 = "","",PSUYr1!A69)</f>
        <v/>
      </c>
      <c r="B69" s="1118" t="str">
        <f>Sponsor!B69</f>
        <v>IDC COST RATE -- FULL</v>
      </c>
      <c r="C69" s="786"/>
      <c r="D69" s="175">
        <f>PSUYr1!D69</f>
        <v>0.63900000000000001</v>
      </c>
      <c r="E69" s="178">
        <f>PSUYr1!E69</f>
        <v>0.63900000000000001</v>
      </c>
      <c r="F69" s="176">
        <f>PSUYr1!F69</f>
        <v>0.63900000000000001</v>
      </c>
      <c r="G69" s="176">
        <f>PSUYr1!G69</f>
        <v>0.63900000000000001</v>
      </c>
      <c r="H69" s="176">
        <f>PSUYr1!H69</f>
        <v>0.63900000000000001</v>
      </c>
      <c r="I69" s="176">
        <f>PSUYr1!I69</f>
        <v>0.63900000000000001</v>
      </c>
      <c r="J69" s="177">
        <f>PSUYr1!J69</f>
        <v>0.63900000000000001</v>
      </c>
      <c r="K69" s="42"/>
      <c r="L69" s="176">
        <f>PSUYr1!L69</f>
        <v>0.63900000000000001</v>
      </c>
      <c r="M69" s="177">
        <f>PSUYr1!M69</f>
        <v>0.63900000000000001</v>
      </c>
      <c r="N69" s="490"/>
    </row>
    <row r="70" spans="1:14" ht="13.15" customHeight="1">
      <c r="A70" s="269" t="str">
        <f>IF(PSUYr1!A70 = "","",PSUYr1!A70)</f>
        <v/>
      </c>
      <c r="B70" s="1155" t="str">
        <f>Sponsor!B70</f>
        <v>IDC RATE -- CHARGED</v>
      </c>
      <c r="C70" s="760"/>
      <c r="D70" s="179">
        <f>PSUYr1!D70</f>
        <v>0.63900000000000001</v>
      </c>
      <c r="E70" s="180">
        <f>PSUYr1!E70</f>
        <v>0.63900000000000001</v>
      </c>
      <c r="F70" s="180">
        <f>PSUYr1!F70</f>
        <v>0.63900000000000001</v>
      </c>
      <c r="G70" s="180">
        <f>PSUYr1!G70</f>
        <v>0.63900000000000001</v>
      </c>
      <c r="H70" s="180">
        <f>PSUYr1!H70</f>
        <v>0.63900000000000001</v>
      </c>
      <c r="I70" s="180">
        <f>PSUYr1!I70</f>
        <v>0.63900000000000001</v>
      </c>
      <c r="J70" s="181">
        <f>PSUYr1!J70</f>
        <v>0.63900000000000001</v>
      </c>
      <c r="K70" s="50"/>
      <c r="L70" s="180">
        <f>PSUYr1!L70</f>
        <v>0.63900000000000001</v>
      </c>
      <c r="M70" s="181">
        <f>PSUYr1!M70</f>
        <v>0.63900000000000001</v>
      </c>
      <c r="N70" s="491"/>
    </row>
    <row r="71" spans="1:14" ht="13.15" customHeight="1">
      <c r="A71" s="269" t="str">
        <f>IF(PSUYr1!A71 = "","",PSUYr1!A71)</f>
        <v/>
      </c>
      <c r="B71" s="731" t="s">
        <v>338</v>
      </c>
      <c r="C71" s="1041"/>
      <c r="D71" s="1041"/>
      <c r="E71" s="1041"/>
      <c r="F71" s="1041"/>
      <c r="G71" s="1041"/>
      <c r="H71" s="1041"/>
      <c r="I71" s="1041"/>
      <c r="J71" s="1041"/>
      <c r="K71" s="1041"/>
      <c r="L71" s="1041"/>
      <c r="M71" s="1041"/>
      <c r="N71" s="1199"/>
    </row>
    <row r="72" spans="1:14" ht="13.15" customHeight="1">
      <c r="A72" s="269" t="str">
        <f>IF(PSUYr1!A72 = "","",PSUYr1!A72)</f>
        <v/>
      </c>
      <c r="B72" s="836" t="s">
        <v>191</v>
      </c>
      <c r="C72" s="1131"/>
      <c r="D72" s="1001" t="str">
        <f>D2</f>
        <v>New-Continuation-Revision-Supplement</v>
      </c>
      <c r="E72" s="1174"/>
      <c r="F72" s="1174"/>
      <c r="G72" s="1174"/>
      <c r="H72" s="1174"/>
      <c r="I72" s="1174"/>
      <c r="J72" s="1002"/>
      <c r="K72" s="1043">
        <f>Instructions!A23</f>
        <v>0</v>
      </c>
      <c r="L72" s="1044"/>
      <c r="M72" s="1044"/>
      <c r="N72" s="1202"/>
    </row>
    <row r="73" spans="1:14" ht="13.15" customHeight="1">
      <c r="A73" s="269" t="str">
        <f>IF(PSUYr1!A73 = "","",PSUYr1!A73)</f>
        <v/>
      </c>
      <c r="B73" s="738" t="s">
        <v>71</v>
      </c>
      <c r="C73" s="1103"/>
      <c r="D73" s="1001" t="str">
        <f>D3</f>
        <v>PI Name (Last, First)</v>
      </c>
      <c r="E73" s="1174"/>
      <c r="F73" s="1174"/>
      <c r="G73" s="1002"/>
      <c r="H73" s="1010" t="s">
        <v>20</v>
      </c>
      <c r="I73" s="1011"/>
      <c r="J73" s="1006" t="str">
        <f>IF(J3="","",J3)</f>
        <v/>
      </c>
      <c r="K73" s="1007"/>
      <c r="L73" s="20"/>
      <c r="M73" s="999" t="s">
        <v>62</v>
      </c>
      <c r="N73" s="1204"/>
    </row>
    <row r="74" spans="1:14" ht="13.15" customHeight="1">
      <c r="A74" s="269" t="str">
        <f>IF(PSUYr1!A74 = "","",PSUYr1!A74)</f>
        <v/>
      </c>
      <c r="B74" s="1104" t="s">
        <v>19</v>
      </c>
      <c r="C74" s="1026"/>
      <c r="D74" s="830" t="str">
        <f>IF(D4="","",D4)</f>
        <v>Preparer</v>
      </c>
      <c r="E74" s="1012"/>
      <c r="F74" s="1012"/>
      <c r="G74" s="1013"/>
      <c r="H74" s="1023" t="s">
        <v>21</v>
      </c>
      <c r="I74" s="1024"/>
      <c r="J74" s="1006" t="str">
        <f>IF(J4="","",J4)</f>
        <v/>
      </c>
      <c r="K74" s="1007"/>
      <c r="M74" s="1001" t="str">
        <f>IF(M4="","",M4)</f>
        <v/>
      </c>
      <c r="N74" s="1186"/>
    </row>
    <row r="75" spans="1:14" ht="13.15" customHeight="1">
      <c r="A75" s="269" t="str">
        <f>IF(PSUYr1!A75 = "","",PSUYr1!A75)</f>
        <v/>
      </c>
      <c r="B75" s="746" t="s">
        <v>69</v>
      </c>
      <c r="C75" s="1028"/>
      <c r="D75" s="996" t="str">
        <f>D5</f>
        <v>Sponsor Costs</v>
      </c>
      <c r="E75" s="731" t="s">
        <v>280</v>
      </c>
      <c r="F75" s="1041"/>
      <c r="G75" s="1041"/>
      <c r="H75" s="1041"/>
      <c r="I75" s="1041"/>
      <c r="J75" s="1041"/>
      <c r="K75" s="775" t="str">
        <f>K5</f>
        <v>Total Spon+PSU</v>
      </c>
      <c r="L75" s="731" t="s">
        <v>58</v>
      </c>
      <c r="M75" s="994"/>
      <c r="N75" s="1200" t="str">
        <f>N5</f>
        <v>Total Project</v>
      </c>
    </row>
    <row r="76" spans="1:14" ht="13.15" customHeight="1">
      <c r="A76" s="269" t="str">
        <f>IF(PSUYr1!A76 = "","",PSUYr1!A76)</f>
        <v/>
      </c>
      <c r="B76" s="1187"/>
      <c r="C76" s="1188"/>
      <c r="D76" s="997"/>
      <c r="E76" s="18" t="str">
        <f t="shared" ref="E76:M76" si="0">E6</f>
        <v>Dept E&amp;G</v>
      </c>
      <c r="F76" s="18" t="str">
        <f t="shared" si="0"/>
        <v>College</v>
      </c>
      <c r="G76" s="18" t="str">
        <f t="shared" si="0"/>
        <v>Other1</v>
      </c>
      <c r="H76" s="18" t="str">
        <f t="shared" si="0"/>
        <v>Other2</v>
      </c>
      <c r="I76" s="18" t="str">
        <f t="shared" si="0"/>
        <v>Other3</v>
      </c>
      <c r="J76" s="18" t="str">
        <f t="shared" si="0"/>
        <v>Total PSU</v>
      </c>
      <c r="K76" s="1059"/>
      <c r="L76" s="19" t="str">
        <f t="shared" si="0"/>
        <v>Cash</v>
      </c>
      <c r="M76" s="18" t="str">
        <f t="shared" si="0"/>
        <v>In-Kind</v>
      </c>
      <c r="N76" s="1201"/>
    </row>
    <row r="77" spans="1:14" ht="13.15" customHeight="1">
      <c r="A77" s="269" t="str">
        <f>IF(PSUYr1!A77 = "","",PSUYr1!A77)</f>
        <v/>
      </c>
      <c r="B77" s="49" t="s">
        <v>1</v>
      </c>
      <c r="C77" s="102"/>
      <c r="D77" s="102"/>
      <c r="E77" s="102"/>
      <c r="F77" s="102"/>
      <c r="G77" s="102"/>
      <c r="H77" s="102"/>
      <c r="I77" s="102"/>
      <c r="J77" s="102"/>
      <c r="K77" s="102"/>
      <c r="L77" s="102"/>
      <c r="M77" s="102"/>
      <c r="N77" s="277"/>
    </row>
    <row r="78" spans="1:14" ht="13.15" customHeight="1">
      <c r="A78" s="269" t="str">
        <f>IF(PSUYr1!A78 = "","",PSUYr1!A78)</f>
        <v/>
      </c>
      <c r="B78" s="5"/>
      <c r="C78" s="8" t="str">
        <f>Sponsor!B78</f>
        <v>Total Non-Student Salaries and Wages</v>
      </c>
      <c r="D78" s="53">
        <f>PSUYr1!D78 + PSUYr2!D78 + PSUYr3!D78 + PSUYr4!D78 + PSUYr5!D78</f>
        <v>0</v>
      </c>
      <c r="E78" s="58">
        <f>PSUYr1!E78 + PSUYr2!E78 + PSUYr3!E78 + PSUYr4!E78 + PSUYr5!E78</f>
        <v>0</v>
      </c>
      <c r="F78" s="58">
        <f>PSUYr1!F78 + PSUYr2!F78 + PSUYr3!F78 + PSUYr4!F78 + PSUYr5!F78</f>
        <v>0</v>
      </c>
      <c r="G78" s="58">
        <f>PSUYr1!G78 + PSUYr2!G78 + PSUYr3!G78 + PSUYr4!G78 + PSUYr5!G78</f>
        <v>0</v>
      </c>
      <c r="H78" s="58">
        <f>PSUYr1!H78 + PSUYr2!H78 + PSUYr3!H78 + PSUYr4!H78 + PSUYr5!H78</f>
        <v>0</v>
      </c>
      <c r="I78" s="58">
        <f>PSUYr1!I78 + PSUYr2!I78 + PSUYr3!I78 + PSUYr4!I78 + PSUYr5!I78</f>
        <v>0</v>
      </c>
      <c r="J78" s="53">
        <f>PSUYr1!J78 + PSUYr2!J78 + PSUYr3!J78 + PSUYr4!J78 + PSUYr5!J78</f>
        <v>0</v>
      </c>
      <c r="K78" s="53">
        <f>PSUYr1!K78 + PSUYr2!K78 + PSUYr3!K78 + PSUYr4!K78 + PSUYr5!K78</f>
        <v>0</v>
      </c>
      <c r="L78" s="58">
        <f>PSUYr1!L78 + PSUYr2!L78 + PSUYr3!L78 + PSUYr4!L78 + PSUYr5!L78</f>
        <v>0</v>
      </c>
      <c r="M78" s="58">
        <f>PSUYr1!M78 + PSUYr2!M78 + PSUYr3!M78 + PSUYr4!M78 + PSUYr5!M78</f>
        <v>0</v>
      </c>
      <c r="N78" s="270">
        <f>PSUYr1!N78 + PSUYr2!N78 + PSUYr3!N78 + PSUYr4!N78 + PSUYr5!N78</f>
        <v>0</v>
      </c>
    </row>
    <row r="79" spans="1:14" ht="13.15" customHeight="1">
      <c r="A79" s="269" t="str">
        <f>IF(PSUYr1!A79 = "","",PSUYr1!A79)</f>
        <v/>
      </c>
      <c r="B79" s="5"/>
      <c r="C79" s="9" t="str">
        <f>Sponsor!B79</f>
        <v xml:space="preserve"> Total Salaries/Wages Summer/Temp</v>
      </c>
      <c r="D79" s="59">
        <f>PSUYr1!D79 + PSUYr2!D79 + PSUYr3!D79 + PSUYr4!D79 + PSUYr5!D79</f>
        <v>0</v>
      </c>
      <c r="E79" s="58">
        <f>PSUYr1!E79 + PSUYr2!E79 + PSUYr3!E79 + PSUYr4!E79 + PSUYr5!E79</f>
        <v>0</v>
      </c>
      <c r="F79" s="58">
        <f>PSUYr1!F79 + PSUYr2!F79 + PSUYr3!F79 + PSUYr4!F79 + PSUYr5!F79</f>
        <v>0</v>
      </c>
      <c r="G79" s="58">
        <f>PSUYr1!G79 + PSUYr2!G79 + PSUYr3!G79 + PSUYr4!G79 + PSUYr5!G79</f>
        <v>0</v>
      </c>
      <c r="H79" s="58">
        <f>PSUYr1!H79 + PSUYr2!H79 + PSUYr3!H79 + PSUYr4!H79 + PSUYr5!H79</f>
        <v>0</v>
      </c>
      <c r="I79" s="58">
        <f>PSUYr1!I79 + PSUYr2!I79 + PSUYr3!I79 + PSUYr4!I79 + PSUYr5!I79</f>
        <v>0</v>
      </c>
      <c r="J79" s="59">
        <f>PSUYr1!J79 + PSUYr2!J79 + PSUYr3!J79 + PSUYr4!J79 + PSUYr5!J79</f>
        <v>0</v>
      </c>
      <c r="K79" s="59">
        <f>PSUYr1!K79 + PSUYr2!K79 + PSUYr3!K79 + PSUYr4!K79 + PSUYr5!K79</f>
        <v>0</v>
      </c>
      <c r="L79" s="58">
        <f>PSUYr1!L79 + PSUYr2!L79 + PSUYr3!L79 + PSUYr4!L79 + PSUYr5!L79</f>
        <v>0</v>
      </c>
      <c r="M79" s="58">
        <f>PSUYr1!M79 + PSUYr2!M79 + PSUYr3!M79 + PSUYr4!M79 + PSUYr5!M79</f>
        <v>0</v>
      </c>
      <c r="N79" s="271">
        <f>PSUYr1!N79 + PSUYr2!N79 + PSUYr3!N79 + PSUYr4!N79 + PSUYr5!N79</f>
        <v>0</v>
      </c>
    </row>
    <row r="80" spans="1:14" ht="13.15" customHeight="1">
      <c r="A80" s="269" t="str">
        <f>IF(PSUYr1!A80 = "","",PSUYr1!A80)</f>
        <v/>
      </c>
      <c r="B80" s="1118" t="str">
        <f>Sponsor!B80</f>
        <v>Full Fringe Employees</v>
      </c>
      <c r="C80" s="737"/>
      <c r="D80" s="59">
        <f>PSUYr1!D80 + PSUYr2!D80 + PSUYr3!D80 + PSUYr4!D80 + PSUYr5!D80</f>
        <v>0</v>
      </c>
      <c r="E80" s="58">
        <f>PSUYr1!E80 + PSUYr2!E80 + PSUYr3!E80 + PSUYr4!E80 + PSUYr5!E80</f>
        <v>0</v>
      </c>
      <c r="F80" s="58">
        <f>PSUYr1!F80 + PSUYr2!F80 + PSUYr3!F80 + PSUYr4!F80 + PSUYr5!F80</f>
        <v>0</v>
      </c>
      <c r="G80" s="58">
        <f>PSUYr1!G80 + PSUYr2!G80 + PSUYr3!G80 + PSUYr4!G80 + PSUYr5!G80</f>
        <v>0</v>
      </c>
      <c r="H80" s="58">
        <f>PSUYr1!H80 + PSUYr2!H80 + PSUYr3!H80 + PSUYr4!H80 + PSUYr5!H80</f>
        <v>0</v>
      </c>
      <c r="I80" s="58">
        <f>PSUYr1!I80 + PSUYr2!I80 + PSUYr3!I80 + PSUYr4!I80 + PSUYr5!I80</f>
        <v>0</v>
      </c>
      <c r="J80" s="59">
        <f>PSUYr1!J80 + PSUYr2!J80 + PSUYr3!J80 + PSUYr4!J80 + PSUYr5!J80</f>
        <v>0</v>
      </c>
      <c r="K80" s="59">
        <f>PSUYr1!K80 + PSUYr2!K80 + PSUYr3!K80 + PSUYr4!K80 + PSUYr5!K80</f>
        <v>0</v>
      </c>
      <c r="L80" s="58">
        <f>PSUYr1!L80 + PSUYr2!L80 + PSUYr3!L80 + PSUYr4!L80 + PSUYr5!L80</f>
        <v>0</v>
      </c>
      <c r="M80" s="58">
        <f>PSUYr1!M80 + PSUYr2!M80 + PSUYr3!M80 + PSUYr4!M80 + PSUYr5!M80</f>
        <v>0</v>
      </c>
      <c r="N80" s="271">
        <f>PSUYr1!N80 + PSUYr2!N80 + PSUYr3!N80 + PSUYr4!N80 + PSUYr5!N80</f>
        <v>0</v>
      </c>
    </row>
    <row r="81" spans="1:14" ht="13.15" customHeight="1">
      <c r="A81" s="269" t="str">
        <f>IF(PSUYr1!A81 = "","",PSUYr1!A81)</f>
        <v/>
      </c>
      <c r="B81" s="759" t="str">
        <f>Sponsor!B81</f>
        <v>Partial/Summer Fringe Employees</v>
      </c>
      <c r="C81" s="1136"/>
      <c r="D81" s="64">
        <f>PSUYr1!D81 + PSUYr2!D81 + PSUYr3!D81 + PSUYr4!D81 + PSUYr5!D81</f>
        <v>0</v>
      </c>
      <c r="E81" s="65">
        <f>PSUYr1!E81 + PSUYr2!E81 + PSUYr3!E81 + PSUYr4!E81 + PSUYr5!E81</f>
        <v>0</v>
      </c>
      <c r="F81" s="65">
        <f>PSUYr1!F81 + PSUYr2!F81 + PSUYr3!F81 + PSUYr4!F81 + PSUYr5!F81</f>
        <v>0</v>
      </c>
      <c r="G81" s="65">
        <f>PSUYr1!G81 + PSUYr2!G81 + PSUYr3!G81 + PSUYr4!G81 + PSUYr5!G81</f>
        <v>0</v>
      </c>
      <c r="H81" s="65">
        <f>PSUYr1!H81 + PSUYr2!H81 + PSUYr3!H81 + PSUYr4!H81 + PSUYr5!H81</f>
        <v>0</v>
      </c>
      <c r="I81" s="65">
        <f>PSUYr1!I81 + PSUYr2!I81 + PSUYr3!I81 + PSUYr4!I81 + PSUYr5!I81</f>
        <v>0</v>
      </c>
      <c r="J81" s="64">
        <f>PSUYr1!J81 + PSUYr2!J81 + PSUYr3!J81 + PSUYr4!J81 + PSUYr5!J81</f>
        <v>0</v>
      </c>
      <c r="K81" s="64">
        <f>PSUYr1!K81 + PSUYr2!K81 + PSUYr3!K81 + PSUYr4!K81 + PSUYr5!K81</f>
        <v>0</v>
      </c>
      <c r="L81" s="65">
        <f>PSUYr1!L81 + PSUYr2!L81 + PSUYr3!L81 + PSUYr4!L81 + PSUYr5!L81</f>
        <v>0</v>
      </c>
      <c r="M81" s="65">
        <f>PSUYr1!M81 + PSUYr2!M81 + PSUYr3!M81 + PSUYr4!M81 + PSUYr5!M81</f>
        <v>0</v>
      </c>
      <c r="N81" s="272">
        <f>PSUYr1!N81 + PSUYr2!N81 + PSUYr3!N81 + PSUYr4!N81 + PSUYr5!N81</f>
        <v>0</v>
      </c>
    </row>
    <row r="82" spans="1:14" ht="13.15" customHeight="1" thickBot="1">
      <c r="A82" s="269" t="str">
        <f>IF(PSUYr1!A82 = "","",PSUYr1!A82)</f>
        <v/>
      </c>
      <c r="B82" s="1068" t="s">
        <v>3</v>
      </c>
      <c r="C82" s="901"/>
      <c r="D82" s="64">
        <f>PSUYr1!D82 + PSUYr2!D82 + PSUYr3!D82 + PSUYr4!D82 + PSUYr5!D82</f>
        <v>0</v>
      </c>
      <c r="E82" s="63">
        <f>PSUYr1!E82 + PSUYr2!E82 + PSUYr3!E82 + PSUYr4!E82 + PSUYr5!E82</f>
        <v>0</v>
      </c>
      <c r="F82" s="63">
        <f>PSUYr1!F82 + PSUYr2!F82 + PSUYr3!F82 + PSUYr4!F82 + PSUYr5!F82</f>
        <v>0</v>
      </c>
      <c r="G82" s="63">
        <f>PSUYr1!G82 + PSUYr2!G82 + PSUYr3!G82 + PSUYr4!G82 + PSUYr5!G82</f>
        <v>0</v>
      </c>
      <c r="H82" s="63">
        <f>PSUYr1!H82 + PSUYr2!H82 + PSUYr3!H82 + PSUYr4!H82 + PSUYr5!H82</f>
        <v>0</v>
      </c>
      <c r="I82" s="63">
        <f>PSUYr1!I82 + PSUYr2!I82 + PSUYr3!I82 + PSUYr4!I82 + PSUYr5!I82</f>
        <v>0</v>
      </c>
      <c r="J82" s="64">
        <f>PSUYr1!J82 + PSUYr2!J82 + PSUYr3!J82 + PSUYr4!J82 + PSUYr5!J82</f>
        <v>0</v>
      </c>
      <c r="K82" s="64">
        <f>PSUYr1!K82 + PSUYr2!K82 + PSUYr3!K82 + PSUYr4!K82 + PSUYr5!K82</f>
        <v>0</v>
      </c>
      <c r="L82" s="63">
        <f>PSUYr1!L82 + PSUYr2!L82 + PSUYr3!L82 + PSUYr4!L82 + PSUYr5!L82</f>
        <v>0</v>
      </c>
      <c r="M82" s="63">
        <f>PSUYr1!M82 + PSUYr2!M82 + PSUYr3!M82 + PSUYr4!M82 + PSUYr5!M82</f>
        <v>0</v>
      </c>
      <c r="N82" s="272">
        <f>PSUYr1!N82 + PSUYr2!N82 + PSUYr3!N82 + PSUYr4!N82 + PSUYr5!N82</f>
        <v>0</v>
      </c>
    </row>
    <row r="83" spans="1:14" ht="13.15" customHeight="1">
      <c r="A83" s="269" t="str">
        <f>IF(PSUYr1!A83 = "","",PSUYr1!A83)</f>
        <v/>
      </c>
      <c r="B83" s="306" t="s">
        <v>318</v>
      </c>
      <c r="C83" s="274"/>
      <c r="D83" s="105"/>
      <c r="E83" s="105"/>
      <c r="F83" s="105"/>
      <c r="G83" s="105"/>
      <c r="H83" s="105"/>
      <c r="I83" s="105"/>
      <c r="J83" s="105"/>
      <c r="K83" s="105"/>
      <c r="L83" s="105"/>
      <c r="M83" s="105"/>
      <c r="N83" s="492"/>
    </row>
    <row r="84" spans="1:14" ht="13.15" customHeight="1">
      <c r="A84" s="269" t="str">
        <f>IF(PSUYr1!A84 = "","",PSUYr1!A84)</f>
        <v/>
      </c>
      <c r="B84" s="784" t="s">
        <v>319</v>
      </c>
      <c r="C84" s="772"/>
      <c r="D84" s="321" t="str">
        <f>PSUYr1!D84</f>
        <v>SW</v>
      </c>
      <c r="E84" s="109"/>
      <c r="F84" s="96"/>
      <c r="G84" s="96"/>
      <c r="H84" s="96"/>
      <c r="I84" s="96"/>
      <c r="J84" s="102"/>
      <c r="K84" s="102"/>
      <c r="L84" s="102"/>
      <c r="M84" s="102"/>
      <c r="N84" s="277"/>
    </row>
    <row r="85" spans="1:14" ht="13.15" customHeight="1">
      <c r="A85" s="269" t="str">
        <f>IF(PSUYr1!A85 = "","",PSUYr1!A85)</f>
        <v/>
      </c>
      <c r="B85" s="736" t="s">
        <v>4</v>
      </c>
      <c r="C85" s="737"/>
      <c r="D85" s="58">
        <f>PSUYr1!D85 + PSUYr2!D85 + PSUYr3!D85 + PSUYr4!D85 + PSUYr5!D85</f>
        <v>0</v>
      </c>
      <c r="E85" s="371">
        <f>PSUYr1!E85 + PSUYr2!E85 + PSUYr3!E85 + PSUYr4!E85 + PSUYr5!E85</f>
        <v>0</v>
      </c>
      <c r="F85" s="372">
        <f>PSUYr1!F85 + PSUYr2!F85 + PSUYr3!F85 + PSUYr4!F85 + PSUYr5!F85</f>
        <v>0</v>
      </c>
      <c r="G85" s="372">
        <f>PSUYr1!G85 + PSUYr2!G85 + PSUYr3!G85 + PSUYr4!G85 + PSUYr5!G85</f>
        <v>0</v>
      </c>
      <c r="H85" s="372">
        <f>PSUYr1!H85 + PSUYr2!H85 + PSUYr3!H85 + PSUYr4!H85 + PSUYr5!H85</f>
        <v>0</v>
      </c>
      <c r="I85" s="487">
        <f>PSUYr1!I85 + PSUYr2!I85 + PSUYr3!I85 + PSUYr4!I85 + PSUYr5!I85</f>
        <v>0</v>
      </c>
      <c r="J85" s="53">
        <f>PSUYr1!J85 + PSUYr2!J85 + PSUYr3!J85 + PSUYr4!J85 + PSUYr5!J85</f>
        <v>0</v>
      </c>
      <c r="K85" s="71">
        <f>PSUYr1!K85 + PSUYr2!K85 + PSUYr3!K85 + PSUYr4!K85 + PSUYr5!K85</f>
        <v>0</v>
      </c>
      <c r="L85" s="1017" t="s">
        <v>235</v>
      </c>
      <c r="M85" s="1018"/>
      <c r="N85" s="271">
        <f>PSUYr1!N85 + PSUYr2!N85 + PSUYr3!N85 + PSUYr4!N85 + PSUYr5!N85</f>
        <v>0</v>
      </c>
    </row>
    <row r="86" spans="1:14" ht="13.15" customHeight="1">
      <c r="A86" s="269" t="str">
        <f>IF(PSUYr1!A86 = "","",PSUYr1!A86)</f>
        <v/>
      </c>
      <c r="B86" s="736" t="s">
        <v>5</v>
      </c>
      <c r="C86" s="737"/>
      <c r="D86" s="58">
        <f>PSUYr1!D86 + PSUYr2!D86 + PSUYr3!D86 + PSUYr4!D86 + PSUYr5!D86</f>
        <v>0</v>
      </c>
      <c r="E86" s="1190" t="s">
        <v>235</v>
      </c>
      <c r="F86" s="1191"/>
      <c r="G86" s="1191"/>
      <c r="H86" s="1191"/>
      <c r="I86" s="1192"/>
      <c r="J86" s="59">
        <f>PSUYr1!J86 + PSUYr2!J86 + PSUYr3!J86 + PSUYr4!J86 + PSUYr5!J86</f>
        <v>0</v>
      </c>
      <c r="K86" s="71">
        <f>PSUYr1!K86 + PSUYr2!K86 + PSUYr3!K86 + PSUYr4!K86 + PSUYr5!K86</f>
        <v>0</v>
      </c>
      <c r="L86" s="1019"/>
      <c r="M86" s="1020"/>
      <c r="N86" s="271">
        <f>PSUYr1!N86 + PSUYr2!N86 + PSUYr3!N86 + PSUYr4!N86 + PSUYr5!N86</f>
        <v>0</v>
      </c>
    </row>
    <row r="87" spans="1:14" ht="13.15" customHeight="1">
      <c r="A87" s="269" t="str">
        <f>IF(PSUYr1!A87 = "","",PSUYr1!A87)</f>
        <v/>
      </c>
      <c r="B87" s="736" t="s">
        <v>8</v>
      </c>
      <c r="C87" s="737"/>
      <c r="D87" s="58">
        <f>PSUYr1!D87 + PSUYr2!D87 + PSUYr3!D87 + PSUYr4!D87 + PSUYr5!D87</f>
        <v>0</v>
      </c>
      <c r="E87" s="1193"/>
      <c r="F87" s="1194"/>
      <c r="G87" s="1194"/>
      <c r="H87" s="1194"/>
      <c r="I87" s="1195"/>
      <c r="J87" s="59">
        <f>PSUYr1!J87 + PSUYr2!J87 + PSUYr3!J87 + PSUYr4!J87 + PSUYr5!J87</f>
        <v>0</v>
      </c>
      <c r="K87" s="71">
        <f>PSUYr1!K87 + PSUYr2!K87 + PSUYr3!K87 + PSUYr4!K87 + PSUYr5!K87</f>
        <v>0</v>
      </c>
      <c r="L87" s="1019"/>
      <c r="M87" s="1020"/>
      <c r="N87" s="271">
        <f>PSUYr1!N87 + PSUYr2!N87 + PSUYr3!N87 + PSUYr4!N87 + PSUYr5!N87</f>
        <v>0</v>
      </c>
    </row>
    <row r="88" spans="1:14" ht="13.15" customHeight="1">
      <c r="A88" s="269" t="str">
        <f>IF(PSUYr1!A88 = "","",PSUYr1!A88)</f>
        <v/>
      </c>
      <c r="B88" s="736" t="s">
        <v>6</v>
      </c>
      <c r="C88" s="737"/>
      <c r="D88" s="58">
        <f>PSUYr1!D88 + PSUYr2!D88 + PSUYr3!D88 + PSUYr4!D88 + PSUYr5!D88</f>
        <v>0</v>
      </c>
      <c r="E88" s="1193"/>
      <c r="F88" s="1194"/>
      <c r="G88" s="1194"/>
      <c r="H88" s="1194"/>
      <c r="I88" s="1195"/>
      <c r="J88" s="59">
        <f>PSUYr1!J88 + PSUYr2!J88 + PSUYr3!J88 + PSUYr4!J88 + PSUYr5!J88</f>
        <v>0</v>
      </c>
      <c r="K88" s="71">
        <f>PSUYr1!K88 + PSUYr2!K88 + PSUYr3!K88 + PSUYr4!K88 + PSUYr5!K88</f>
        <v>0</v>
      </c>
      <c r="L88" s="1019"/>
      <c r="M88" s="1020"/>
      <c r="N88" s="271">
        <f>PSUYr1!N88 + PSUYr2!N88 + PSUYr3!N88 + PSUYr4!N88 + PSUYr5!N88</f>
        <v>0</v>
      </c>
    </row>
    <row r="89" spans="1:14" ht="13.15" customHeight="1">
      <c r="A89" s="269" t="str">
        <f>IF(PSUYr1!A89 = "","",PSUYr1!A89)</f>
        <v/>
      </c>
      <c r="C89" s="9" t="s">
        <v>209</v>
      </c>
      <c r="D89" s="63">
        <f>PSUYr1!D89 + PSUYr2!D89 + PSUYr3!D89 + PSUYr4!D89 + PSUYr5!D89</f>
        <v>0</v>
      </c>
      <c r="E89" s="1193"/>
      <c r="F89" s="1194"/>
      <c r="G89" s="1194"/>
      <c r="H89" s="1194"/>
      <c r="I89" s="1195"/>
      <c r="J89" s="92">
        <f>PSUYr1!J89 + PSUYr2!J89 + PSUYr3!J89 + PSUYr4!J89 + PSUYr5!J89</f>
        <v>0</v>
      </c>
      <c r="K89" s="71">
        <f>PSUYr1!K89 + PSUYr2!K89 + PSUYr3!K89 + PSUYr4!K89 + PSUYr5!K89</f>
        <v>0</v>
      </c>
      <c r="L89" s="1019"/>
      <c r="M89" s="1020"/>
      <c r="N89" s="285">
        <f>PSUYr1!N89 + PSUYr2!N89 + PSUYr3!N89 + PSUYr4!N89 + PSUYr5!N89</f>
        <v>0</v>
      </c>
    </row>
    <row r="90" spans="1:14" ht="13.15" customHeight="1">
      <c r="A90" s="269" t="str">
        <f>IF(PSUYr1!A90 = "","",PSUYr1!A90)</f>
        <v/>
      </c>
      <c r="B90" s="770" t="s">
        <v>291</v>
      </c>
      <c r="C90" s="737"/>
      <c r="D90" s="63">
        <f>PSUYr1!D90 + PSUYr2!D90 + PSUYr3!D90 + PSUYr4!D90 + PSUYr5!D90</f>
        <v>0</v>
      </c>
      <c r="E90" s="1193"/>
      <c r="F90" s="1194"/>
      <c r="G90" s="1194"/>
      <c r="H90" s="1194"/>
      <c r="I90" s="1195"/>
      <c r="J90" s="59">
        <f>PSUYr1!J90 + PSUYr2!J90 + PSUYr3!J90 + PSUYr4!J90 + PSUYr5!J90</f>
        <v>0</v>
      </c>
      <c r="K90" s="71">
        <f>PSUYr1!K90 + PSUYr2!K90 + PSUYr3!K90 + PSUYr4!K90 + PSUYr5!K90</f>
        <v>0</v>
      </c>
      <c r="L90" s="1019"/>
      <c r="M90" s="1020"/>
      <c r="N90" s="285">
        <f>PSUYr1!N90 + PSUYr2!N90 + PSUYr3!N90 + PSUYr4!N90 + PSUYr5!N90</f>
        <v>0</v>
      </c>
    </row>
    <row r="91" spans="1:14" s="3" customFormat="1" ht="13.15" customHeight="1" thickBot="1">
      <c r="A91" s="493" t="str">
        <f>IF(PSUYr1!A91 = "","",PSUYr1!A91)</f>
        <v/>
      </c>
      <c r="B91" s="763" t="s">
        <v>329</v>
      </c>
      <c r="C91" s="781"/>
      <c r="D91" s="134">
        <f>PSUYr1!D91 + PSUYr2!D91 + PSUYr3!D91 + PSUYr4!D91 + PSUYr5!D91</f>
        <v>0</v>
      </c>
      <c r="E91" s="1196"/>
      <c r="F91" s="1197"/>
      <c r="G91" s="1197"/>
      <c r="H91" s="1197"/>
      <c r="I91" s="1198"/>
      <c r="J91" s="134">
        <f>PSUYr1!J91 + PSUYr2!J91 + PSUYr3!J91 + PSUYr4!J91 + PSUYr5!J91</f>
        <v>0</v>
      </c>
      <c r="K91" s="135">
        <f>PSUYr1!K91 + PSUYr2!K91 + PSUYr3!K91 + PSUYr4!K91 + PSUYr5!K91</f>
        <v>0</v>
      </c>
      <c r="L91" s="1167"/>
      <c r="M91" s="1169"/>
      <c r="N91" s="494">
        <f>PSUYr1!N91 + PSUYr2!N91 + PSUYr3!N91 + PSUYr4!N91 + PSUYr5!N91</f>
        <v>0</v>
      </c>
    </row>
    <row r="92" spans="1:14" ht="13.15" customHeight="1">
      <c r="A92" s="269" t="str">
        <f>IF(PSUYr1!A92 = "","",PSUYr1!A92)</f>
        <v/>
      </c>
      <c r="B92" s="106" t="s">
        <v>61</v>
      </c>
      <c r="C92" s="105"/>
      <c r="D92" s="105"/>
      <c r="E92" s="105"/>
      <c r="F92" s="105"/>
      <c r="G92" s="105"/>
      <c r="H92" s="105"/>
      <c r="I92" s="105"/>
      <c r="J92" s="105"/>
      <c r="K92" s="105"/>
      <c r="L92" s="105"/>
      <c r="M92" s="105"/>
      <c r="N92" s="492"/>
    </row>
    <row r="93" spans="1:14" ht="13.15" customHeight="1">
      <c r="A93" s="269" t="str">
        <f>IF(PSUYr1!A93 = "","",PSUYr1!A93)</f>
        <v/>
      </c>
      <c r="B93" s="167" t="str">
        <f>PSUYr1!B93</f>
        <v/>
      </c>
      <c r="C93" s="46" t="str">
        <f>IF(PSUYr1!C93="","",PSUYr1!C93)</f>
        <v/>
      </c>
      <c r="D93" s="53">
        <f>PSUYr1!D93 + PSUYr2!D93 + PSUYr3!D93 + PSUYr4!D93 + PSUYr5!D93</f>
        <v>0</v>
      </c>
      <c r="E93" s="52">
        <f>PSUYr1!E93 + PSUYr2!E93 + PSUYr3!E93 + PSUYr4!E93 + PSUYr5!E93</f>
        <v>0</v>
      </c>
      <c r="F93" s="52">
        <f>PSUYr1!F93 + PSUYr2!F93 + PSUYr3!F93 + PSUYr4!F93 + PSUYr5!F93</f>
        <v>0</v>
      </c>
      <c r="G93" s="52">
        <f>PSUYr1!G93 + PSUYr2!G93 + PSUYr3!G93 + PSUYr4!G93 + PSUYr5!G93</f>
        <v>0</v>
      </c>
      <c r="H93" s="52">
        <f>PSUYr1!H93 + PSUYr2!H93 + PSUYr3!H93 + PSUYr4!H93 + PSUYr5!H93</f>
        <v>0</v>
      </c>
      <c r="I93" s="52">
        <f>PSUYr1!I93 + PSUYr2!I93 + PSUYr3!I93 + PSUYr4!I93 + PSUYr5!I93</f>
        <v>0</v>
      </c>
      <c r="J93" s="53">
        <f>PSUYr1!J93 + PSUYr2!J93 + PSUYr3!J93 + PSUYr4!J93 + PSUYr5!J93</f>
        <v>0</v>
      </c>
      <c r="K93" s="53">
        <f>PSUYr1!K93 + PSUYr2!K93 + PSUYr3!K93 + PSUYr4!K93 + PSUYr5!K93</f>
        <v>0</v>
      </c>
      <c r="L93" s="52">
        <f>PSUYr1!L93 + PSUYr2!L93 + PSUYr3!L93 + PSUYr4!L93 + PSUYr5!L93</f>
        <v>0</v>
      </c>
      <c r="M93" s="52">
        <f>PSUYr1!M93 + PSUYr2!M93 + PSUYr3!M93 + PSUYr4!M93 + PSUYr5!M93</f>
        <v>0</v>
      </c>
      <c r="N93" s="270">
        <f>PSUYr1!N93 + PSUYr2!N93 + PSUYr3!N93 + PSUYr4!N93 + PSUYr5!N93</f>
        <v>0</v>
      </c>
    </row>
    <row r="94" spans="1:14" ht="13.15" customHeight="1">
      <c r="A94" s="269" t="str">
        <f>IF(PSUYr1!A94 = "","",PSUYr1!A94)</f>
        <v/>
      </c>
      <c r="B94" s="167" t="str">
        <f>PSUYr1!B94</f>
        <v/>
      </c>
      <c r="C94" s="46" t="str">
        <f>IF(PSUYr1!C94="","",PSUYr1!C94)</f>
        <v/>
      </c>
      <c r="D94" s="59">
        <f>PSUYr1!D94 + PSUYr2!D94 + PSUYr3!D94 + PSUYr4!D94 + PSUYr5!D94</f>
        <v>0</v>
      </c>
      <c r="E94" s="58">
        <f>PSUYr1!E94 + PSUYr2!E94 + PSUYr3!E94 + PSUYr4!E94 + PSUYr5!E94</f>
        <v>0</v>
      </c>
      <c r="F94" s="58">
        <f>PSUYr1!F94 + PSUYr2!F94 + PSUYr3!F94 + PSUYr4!F94 + PSUYr5!F94</f>
        <v>0</v>
      </c>
      <c r="G94" s="58">
        <f>PSUYr1!G94 + PSUYr2!G94 + PSUYr3!G94 + PSUYr4!G94 + PSUYr5!G94</f>
        <v>0</v>
      </c>
      <c r="H94" s="58">
        <f>PSUYr1!H94 + PSUYr2!H94 + PSUYr3!H94 + PSUYr4!H94 + PSUYr5!H94</f>
        <v>0</v>
      </c>
      <c r="I94" s="58">
        <f>PSUYr1!I94 + PSUYr2!I94 + PSUYr3!I94 + PSUYr4!I94 + PSUYr5!I94</f>
        <v>0</v>
      </c>
      <c r="J94" s="59">
        <f>PSUYr1!J94 + PSUYr2!J94 + PSUYr3!J94 + PSUYr4!J94 + PSUYr5!J94</f>
        <v>0</v>
      </c>
      <c r="K94" s="59">
        <f>PSUYr1!K94 + PSUYr2!K94 + PSUYr3!K94 + PSUYr4!K94 + PSUYr5!K94</f>
        <v>0</v>
      </c>
      <c r="L94" s="58">
        <f>PSUYr1!L94 + PSUYr2!L94 + PSUYr3!L94 + PSUYr4!L94 + PSUYr5!L94</f>
        <v>0</v>
      </c>
      <c r="M94" s="58">
        <f>PSUYr1!M94 + PSUYr2!M94 + PSUYr3!M94 + PSUYr4!M94 + PSUYr5!M94</f>
        <v>0</v>
      </c>
      <c r="N94" s="271">
        <f>PSUYr1!N94 + PSUYr2!N94 + PSUYr3!N94 + PSUYr4!N94 + PSUYr5!N94</f>
        <v>0</v>
      </c>
    </row>
    <row r="95" spans="1:14" ht="13.15" customHeight="1">
      <c r="A95" s="269" t="str">
        <f>IF(PSUYr1!A95 = "","",PSUYr1!A95)</f>
        <v/>
      </c>
      <c r="B95" s="167" t="str">
        <f>PSUYr1!B95</f>
        <v/>
      </c>
      <c r="C95" s="46" t="str">
        <f>IF(PSUYr1!C95="","",PSUYr1!C95)</f>
        <v/>
      </c>
      <c r="D95" s="59">
        <f>PSUYr1!D95 + PSUYr2!D95 + PSUYr3!D95 + PSUYr4!D95 + PSUYr5!D95</f>
        <v>0</v>
      </c>
      <c r="E95" s="58">
        <f>PSUYr1!E95 + PSUYr2!E95 + PSUYr3!E95 + PSUYr4!E95 + PSUYr5!E95</f>
        <v>0</v>
      </c>
      <c r="F95" s="58">
        <f>PSUYr1!F95 + PSUYr2!F95 + PSUYr3!F95 + PSUYr4!F95 + PSUYr5!F95</f>
        <v>0</v>
      </c>
      <c r="G95" s="58">
        <f>PSUYr1!G95 + PSUYr2!G95 + PSUYr3!G95 + PSUYr4!G95 + PSUYr5!G95</f>
        <v>0</v>
      </c>
      <c r="H95" s="58">
        <f>PSUYr1!H95 + PSUYr2!H95 + PSUYr3!H95 + PSUYr4!H95 + PSUYr5!H95</f>
        <v>0</v>
      </c>
      <c r="I95" s="58">
        <f>PSUYr1!I95 + PSUYr2!I95 + PSUYr3!I95 + PSUYr4!I95 + PSUYr5!I95</f>
        <v>0</v>
      </c>
      <c r="J95" s="59">
        <f>PSUYr1!J95 + PSUYr2!J95 + PSUYr3!J95 + PSUYr4!J95 + PSUYr5!J95</f>
        <v>0</v>
      </c>
      <c r="K95" s="59">
        <f>PSUYr1!K95 + PSUYr2!K95 + PSUYr3!K95 + PSUYr4!K95 + PSUYr5!K95</f>
        <v>0</v>
      </c>
      <c r="L95" s="58">
        <f>PSUYr1!L95 + PSUYr2!L95 + PSUYr3!L95 + PSUYr4!L95 + PSUYr5!L95</f>
        <v>0</v>
      </c>
      <c r="M95" s="58">
        <f>PSUYr1!M95 + PSUYr2!M95 + PSUYr3!M95 + PSUYr4!M95 + PSUYr5!M95</f>
        <v>0</v>
      </c>
      <c r="N95" s="271">
        <f>PSUYr1!N95 + PSUYr2!N95 + PSUYr3!N95 + PSUYr4!N95 + PSUYr5!N95</f>
        <v>0</v>
      </c>
    </row>
    <row r="96" spans="1:14" ht="13.15" customHeight="1">
      <c r="A96" s="269" t="str">
        <f>IF(PSUYr1!A96 = "","",PSUYr1!A96)</f>
        <v/>
      </c>
      <c r="B96" s="167" t="str">
        <f>PSUYr1!B96</f>
        <v/>
      </c>
      <c r="C96" s="46" t="str">
        <f>IF(PSUYr1!C96="","",PSUYr1!C96)</f>
        <v/>
      </c>
      <c r="D96" s="59">
        <f>PSUYr1!D96 + PSUYr2!D96 + PSUYr3!D96 + PSUYr4!D96 + PSUYr5!D96</f>
        <v>0</v>
      </c>
      <c r="E96" s="58">
        <f>PSUYr1!E96 + PSUYr2!E96 + PSUYr3!E96 + PSUYr4!E96 + PSUYr5!E96</f>
        <v>0</v>
      </c>
      <c r="F96" s="58">
        <f>PSUYr1!F96 + PSUYr2!F96 + PSUYr3!F96 + PSUYr4!F96 + PSUYr5!F96</f>
        <v>0</v>
      </c>
      <c r="G96" s="58">
        <f>PSUYr1!G96 + PSUYr2!G96 + PSUYr3!G96 + PSUYr4!G96 + PSUYr5!G96</f>
        <v>0</v>
      </c>
      <c r="H96" s="58">
        <f>PSUYr1!H96 + PSUYr2!H96 + PSUYr3!H96 + PSUYr4!H96 + PSUYr5!H96</f>
        <v>0</v>
      </c>
      <c r="I96" s="58">
        <f>PSUYr1!I96 + PSUYr2!I96 + PSUYr3!I96 + PSUYr4!I96 + PSUYr5!I96</f>
        <v>0</v>
      </c>
      <c r="J96" s="59">
        <f>PSUYr1!J96 + PSUYr2!J96 + PSUYr3!J96 + PSUYr4!J96 + PSUYr5!J96</f>
        <v>0</v>
      </c>
      <c r="K96" s="59">
        <f>PSUYr1!K96 + PSUYr2!K96 + PSUYr3!K96 + PSUYr4!K96 + PSUYr5!K96</f>
        <v>0</v>
      </c>
      <c r="L96" s="58">
        <f>PSUYr1!L96 + PSUYr2!L96 + PSUYr3!L96 + PSUYr4!L96 + PSUYr5!L96</f>
        <v>0</v>
      </c>
      <c r="M96" s="58">
        <f>PSUYr1!M96 + PSUYr2!M96 + PSUYr3!M96 + PSUYr4!M96 + PSUYr5!M96</f>
        <v>0</v>
      </c>
      <c r="N96" s="271">
        <f>PSUYr1!N96 + PSUYr2!N96 + PSUYr3!N96 + PSUYr4!N96 + PSUYr5!N96</f>
        <v>0</v>
      </c>
    </row>
    <row r="97" spans="1:14" ht="13.15" customHeight="1">
      <c r="A97" s="269" t="str">
        <f>IF(PSUYr1!A97 = "","",PSUYr1!A97)</f>
        <v/>
      </c>
      <c r="B97" s="167" t="str">
        <f>PSUYr1!B97</f>
        <v/>
      </c>
      <c r="C97" s="46" t="str">
        <f>IF(PSUYr1!C97="","",PSUYr1!C97)</f>
        <v/>
      </c>
      <c r="D97" s="59">
        <f>PSUYr1!D97 + PSUYr2!D97 + PSUYr3!D97 + PSUYr4!D97 + PSUYr5!D97</f>
        <v>0</v>
      </c>
      <c r="E97" s="58">
        <f>PSUYr1!E97 + PSUYr2!E97 + PSUYr3!E97 + PSUYr4!E97 + PSUYr5!E97</f>
        <v>0</v>
      </c>
      <c r="F97" s="58">
        <f>PSUYr1!F97 + PSUYr2!F97 + PSUYr3!F97 + PSUYr4!F97 + PSUYr5!F97</f>
        <v>0</v>
      </c>
      <c r="G97" s="58">
        <f>PSUYr1!G97 + PSUYr2!G97 + PSUYr3!G97 + PSUYr4!G97 + PSUYr5!G97</f>
        <v>0</v>
      </c>
      <c r="H97" s="58">
        <f>PSUYr1!H97 + PSUYr2!H97 + PSUYr3!H97 + PSUYr4!H97 + PSUYr5!H97</f>
        <v>0</v>
      </c>
      <c r="I97" s="58">
        <f>PSUYr1!I97 + PSUYr2!I97 + PSUYr3!I97 + PSUYr4!I97 + PSUYr5!I97</f>
        <v>0</v>
      </c>
      <c r="J97" s="59">
        <f>PSUYr1!J97 + PSUYr2!J97 + PSUYr3!J97 + PSUYr4!J97 + PSUYr5!J97</f>
        <v>0</v>
      </c>
      <c r="K97" s="59">
        <f>PSUYr1!K97 + PSUYr2!K97 + PSUYr3!K97 + PSUYr4!K97 + PSUYr5!K97</f>
        <v>0</v>
      </c>
      <c r="L97" s="58">
        <f>PSUYr1!L97 + PSUYr2!L97 + PSUYr3!L97 + PSUYr4!L97 + PSUYr5!L97</f>
        <v>0</v>
      </c>
      <c r="M97" s="58">
        <f>PSUYr1!M97 + PSUYr2!M97 + PSUYr3!M97 + PSUYr4!M97 + PSUYr5!M97</f>
        <v>0</v>
      </c>
      <c r="N97" s="271">
        <f>PSUYr1!N97 + PSUYr2!N97 + PSUYr3!N97 + PSUYr4!N97 + PSUYr5!N97</f>
        <v>0</v>
      </c>
    </row>
    <row r="98" spans="1:14" ht="13.15" customHeight="1">
      <c r="A98" s="269" t="str">
        <f>IF(PSUYr1!A98 = "","",PSUYr1!A98)</f>
        <v/>
      </c>
      <c r="B98" s="167" t="str">
        <f>PSUYr1!B98</f>
        <v/>
      </c>
      <c r="C98" s="46" t="str">
        <f>IF(PSUYr1!C98="","",PSUYr1!C98)</f>
        <v/>
      </c>
      <c r="D98" s="59">
        <f>PSUYr1!D98 + PSUYr2!D98 + PSUYr3!D98 + PSUYr4!D98 + PSUYr5!D98</f>
        <v>0</v>
      </c>
      <c r="E98" s="58">
        <f>PSUYr1!E98 + PSUYr2!E98 + PSUYr3!E98 + PSUYr4!E98 + PSUYr5!E98</f>
        <v>0</v>
      </c>
      <c r="F98" s="58">
        <f>PSUYr1!F98 + PSUYr2!F98 + PSUYr3!F98 + PSUYr4!F98 + PSUYr5!F98</f>
        <v>0</v>
      </c>
      <c r="G98" s="58">
        <f>PSUYr1!G98 + PSUYr2!G98 + PSUYr3!G98 + PSUYr4!G98 + PSUYr5!G98</f>
        <v>0</v>
      </c>
      <c r="H98" s="58">
        <f>PSUYr1!H98 + PSUYr2!H98 + PSUYr3!H98 + PSUYr4!H98 + PSUYr5!H98</f>
        <v>0</v>
      </c>
      <c r="I98" s="58">
        <f>PSUYr1!I98 + PSUYr2!I98 + PSUYr3!I98 + PSUYr4!I98 + PSUYr5!I98</f>
        <v>0</v>
      </c>
      <c r="J98" s="59">
        <f>PSUYr1!J98 + PSUYr2!J98 + PSUYr3!J98 + PSUYr4!J98 + PSUYr5!J98</f>
        <v>0</v>
      </c>
      <c r="K98" s="59">
        <f>PSUYr1!K98 + PSUYr2!K98 + PSUYr3!K98 + PSUYr4!K98 + PSUYr5!K98</f>
        <v>0</v>
      </c>
      <c r="L98" s="58">
        <f>PSUYr1!L98 + PSUYr2!L98 + PSUYr3!L98 + PSUYr4!L98 + PSUYr5!L98</f>
        <v>0</v>
      </c>
      <c r="M98" s="58">
        <f>PSUYr1!M98 + PSUYr2!M98 + PSUYr3!M98 + PSUYr4!M98 + PSUYr5!M98</f>
        <v>0</v>
      </c>
      <c r="N98" s="271">
        <f>PSUYr1!N98 + PSUYr2!N98 + PSUYr3!N98 + PSUYr4!N98 + PSUYr5!N98</f>
        <v>0</v>
      </c>
    </row>
    <row r="99" spans="1:14" ht="13.15" customHeight="1">
      <c r="A99" s="269" t="str">
        <f>IF(PSUYr1!A99 = "","",PSUYr1!A99)</f>
        <v/>
      </c>
      <c r="B99" s="167" t="str">
        <f>PSUYr1!B99</f>
        <v/>
      </c>
      <c r="C99" s="46" t="str">
        <f>IF(PSUYr1!C99="","",PSUYr1!C99)</f>
        <v/>
      </c>
      <c r="D99" s="59">
        <f>PSUYr1!D99 + PSUYr2!D99 + PSUYr3!D99 + PSUYr4!D99 + PSUYr5!D99</f>
        <v>0</v>
      </c>
      <c r="E99" s="58">
        <f>PSUYr1!E99 + PSUYr2!E99 + PSUYr3!E99 + PSUYr4!E99 + PSUYr5!E99</f>
        <v>0</v>
      </c>
      <c r="F99" s="58">
        <f>PSUYr1!F99 + PSUYr2!F99 + PSUYr3!F99 + PSUYr4!F99 + PSUYr5!F99</f>
        <v>0</v>
      </c>
      <c r="G99" s="58">
        <f>PSUYr1!G99 + PSUYr2!G99 + PSUYr3!G99 + PSUYr4!G99 + PSUYr5!G99</f>
        <v>0</v>
      </c>
      <c r="H99" s="58">
        <f>PSUYr1!H99 + PSUYr2!H99 + PSUYr3!H99 + PSUYr4!H99 + PSUYr5!H99</f>
        <v>0</v>
      </c>
      <c r="I99" s="58">
        <f>PSUYr1!I99 + PSUYr2!I99 + PSUYr3!I99 + PSUYr4!I99 + PSUYr5!I99</f>
        <v>0</v>
      </c>
      <c r="J99" s="59">
        <f>PSUYr1!J99 + PSUYr2!J99 + PSUYr3!J99 + PSUYr4!J99 + PSUYr5!J99</f>
        <v>0</v>
      </c>
      <c r="K99" s="59">
        <f>PSUYr1!K99 + PSUYr2!K99 + PSUYr3!K99 + PSUYr4!K99 + PSUYr5!K99</f>
        <v>0</v>
      </c>
      <c r="L99" s="58">
        <f>PSUYr1!L99 + PSUYr2!L99 + PSUYr3!L99 + PSUYr4!L99 + PSUYr5!L99</f>
        <v>0</v>
      </c>
      <c r="M99" s="58">
        <f>PSUYr1!M99 + PSUYr2!M99 + PSUYr3!M99 + PSUYr4!M99 + PSUYr5!M99</f>
        <v>0</v>
      </c>
      <c r="N99" s="271">
        <f>PSUYr1!N99 + PSUYr2!N99 + PSUYr3!N99 + PSUYr4!N99 + PSUYr5!N99</f>
        <v>0</v>
      </c>
    </row>
    <row r="100" spans="1:14" ht="13.15" customHeight="1">
      <c r="A100" s="269" t="str">
        <f>IF(PSUYr1!A100 = "","",PSUYr1!A100)</f>
        <v/>
      </c>
      <c r="B100" s="167" t="str">
        <f>PSUYr1!B100</f>
        <v/>
      </c>
      <c r="C100" s="46" t="str">
        <f>IF(PSUYr1!C100="","",PSUYr1!C100)</f>
        <v/>
      </c>
      <c r="D100" s="59">
        <f>PSUYr1!D100 + PSUYr2!D100 + PSUYr3!D100 + PSUYr4!D100 + PSUYr5!D100</f>
        <v>0</v>
      </c>
      <c r="E100" s="58">
        <f>PSUYr1!E100 + PSUYr2!E100 + PSUYr3!E100 + PSUYr4!E100 + PSUYr5!E100</f>
        <v>0</v>
      </c>
      <c r="F100" s="58">
        <f>PSUYr1!F100 + PSUYr2!F100 + PSUYr3!F100 + PSUYr4!F100 + PSUYr5!F100</f>
        <v>0</v>
      </c>
      <c r="G100" s="58">
        <f>PSUYr1!G100 + PSUYr2!G100 + PSUYr3!G100 + PSUYr4!G100 + PSUYr5!G100</f>
        <v>0</v>
      </c>
      <c r="H100" s="58">
        <f>PSUYr1!H100 + PSUYr2!H100 + PSUYr3!H100 + PSUYr4!H100 + PSUYr5!H100</f>
        <v>0</v>
      </c>
      <c r="I100" s="58">
        <f>PSUYr1!I100 + PSUYr2!I100 + PSUYr3!I100 + PSUYr4!I100 + PSUYr5!I100</f>
        <v>0</v>
      </c>
      <c r="J100" s="59">
        <f>PSUYr1!J100 + PSUYr2!J100 + PSUYr3!J100 + PSUYr4!J100 + PSUYr5!J100</f>
        <v>0</v>
      </c>
      <c r="K100" s="59">
        <f>PSUYr1!K100 + PSUYr2!K100 + PSUYr3!K100 + PSUYr4!K100 + PSUYr5!K100</f>
        <v>0</v>
      </c>
      <c r="L100" s="58">
        <f>PSUYr1!L100 + PSUYr2!L100 + PSUYr3!L100 + PSUYr4!L100 + PSUYr5!L100</f>
        <v>0</v>
      </c>
      <c r="M100" s="58">
        <f>PSUYr1!M100 + PSUYr2!M100 + PSUYr3!M100 + PSUYr4!M100 + PSUYr5!M100</f>
        <v>0</v>
      </c>
      <c r="N100" s="271">
        <f>PSUYr1!N100 + PSUYr2!N100 + PSUYr3!N100 + PSUYr4!N100 + PSUYr5!N100</f>
        <v>0</v>
      </c>
    </row>
    <row r="101" spans="1:14" ht="13.15" customHeight="1">
      <c r="A101" s="269" t="str">
        <f>IF(PSUYr1!A101 = "","",PSUYr1!A101)</f>
        <v/>
      </c>
      <c r="B101" s="167" t="str">
        <f>PSUYr1!B101</f>
        <v/>
      </c>
      <c r="C101" s="46" t="str">
        <f>IF(PSUYr1!C101="","",PSUYr1!C101)</f>
        <v/>
      </c>
      <c r="D101" s="59">
        <f>PSUYr1!D101 + PSUYr2!D101 + PSUYr3!D101 + PSUYr4!D101 + PSUYr5!D101</f>
        <v>0</v>
      </c>
      <c r="E101" s="58">
        <f>PSUYr1!E101 + PSUYr2!E101 + PSUYr3!E101 + PSUYr4!E101 + PSUYr5!E101</f>
        <v>0</v>
      </c>
      <c r="F101" s="58">
        <f>PSUYr1!F101 + PSUYr2!F101 + PSUYr3!F101 + PSUYr4!F101 + PSUYr5!F101</f>
        <v>0</v>
      </c>
      <c r="G101" s="58">
        <f>PSUYr1!G101 + PSUYr2!G101 + PSUYr3!G101 + PSUYr4!G101 + PSUYr5!G101</f>
        <v>0</v>
      </c>
      <c r="H101" s="58">
        <f>PSUYr1!H101 + PSUYr2!H101 + PSUYr3!H101 + PSUYr4!H101 + PSUYr5!H101</f>
        <v>0</v>
      </c>
      <c r="I101" s="58">
        <f>PSUYr1!I101 + PSUYr2!I101 + PSUYr3!I101 + PSUYr4!I101 + PSUYr5!I101</f>
        <v>0</v>
      </c>
      <c r="J101" s="59">
        <f>PSUYr1!J101 + PSUYr2!J101 + PSUYr3!J101 + PSUYr4!J101 + PSUYr5!J101</f>
        <v>0</v>
      </c>
      <c r="K101" s="59">
        <f>PSUYr1!K101 + PSUYr2!K101 + PSUYr3!K101 + PSUYr4!K101 + PSUYr5!K101</f>
        <v>0</v>
      </c>
      <c r="L101" s="58">
        <f>PSUYr1!L101 + PSUYr2!L101 + PSUYr3!L101 + PSUYr4!L101 + PSUYr5!L101</f>
        <v>0</v>
      </c>
      <c r="M101" s="58">
        <f>PSUYr1!M101 + PSUYr2!M101 + PSUYr3!M101 + PSUYr4!M101 + PSUYr5!M101</f>
        <v>0</v>
      </c>
      <c r="N101" s="271">
        <f>PSUYr1!N101 + PSUYr2!N101 + PSUYr3!N101 + PSUYr4!N101 + PSUYr5!N101</f>
        <v>0</v>
      </c>
    </row>
    <row r="102" spans="1:14" ht="13.15" customHeight="1">
      <c r="A102" s="269" t="str">
        <f>IF(PSUYr1!A102 = "","",PSUYr1!A102)</f>
        <v/>
      </c>
      <c r="B102" s="167" t="str">
        <f>PSUYr1!B102</f>
        <v/>
      </c>
      <c r="C102" s="46" t="str">
        <f>IF(PSUYr1!C102="","",PSUYr1!C102)</f>
        <v/>
      </c>
      <c r="D102" s="59">
        <f>PSUYr1!D102 + PSUYr2!D102 + PSUYr3!D102 + PSUYr4!D102 + PSUYr5!D102</f>
        <v>0</v>
      </c>
      <c r="E102" s="58">
        <f>PSUYr1!E102 + PSUYr2!E102 + PSUYr3!E102 + PSUYr4!E102 + PSUYr5!E102</f>
        <v>0</v>
      </c>
      <c r="F102" s="58">
        <f>PSUYr1!F102 + PSUYr2!F102 + PSUYr3!F102 + PSUYr4!F102 + PSUYr5!F102</f>
        <v>0</v>
      </c>
      <c r="G102" s="58">
        <f>PSUYr1!G102 + PSUYr2!G102 + PSUYr3!G102 + PSUYr4!G102 + PSUYr5!G102</f>
        <v>0</v>
      </c>
      <c r="H102" s="58">
        <f>PSUYr1!H102 + PSUYr2!H102 + PSUYr3!H102 + PSUYr4!H102 + PSUYr5!H102</f>
        <v>0</v>
      </c>
      <c r="I102" s="58">
        <f>PSUYr1!I102 + PSUYr2!I102 + PSUYr3!I102 + PSUYr4!I102 + PSUYr5!I102</f>
        <v>0</v>
      </c>
      <c r="J102" s="59">
        <f>PSUYr1!J102 + PSUYr2!J102 + PSUYr3!J102 + PSUYr4!J102 + PSUYr5!J102</f>
        <v>0</v>
      </c>
      <c r="K102" s="59">
        <f>PSUYr1!K102 + PSUYr2!K102 + PSUYr3!K102 + PSUYr4!K102 + PSUYr5!K102</f>
        <v>0</v>
      </c>
      <c r="L102" s="58">
        <f>PSUYr1!L102 + PSUYr2!L102 + PSUYr3!L102 + PSUYr4!L102 + PSUYr5!L102</f>
        <v>0</v>
      </c>
      <c r="M102" s="58">
        <f>PSUYr1!M102 + PSUYr2!M102 + PSUYr3!M102 + PSUYr4!M102 + PSUYr5!M102</f>
        <v>0</v>
      </c>
      <c r="N102" s="271">
        <f>PSUYr1!N102 + PSUYr2!N102 + PSUYr3!N102 + PSUYr4!N102 + PSUYr5!N102</f>
        <v>0</v>
      </c>
    </row>
    <row r="103" spans="1:14" ht="13.15" customHeight="1">
      <c r="A103" s="269" t="str">
        <f>IF(PSUYr1!A103 = "","",PSUYr1!A103)</f>
        <v/>
      </c>
      <c r="B103" s="167" t="str">
        <f>PSUYr1!B103</f>
        <v/>
      </c>
      <c r="C103" s="46" t="str">
        <f>IF(PSUYr1!C103="","",PSUYr1!C103)</f>
        <v/>
      </c>
      <c r="D103" s="59">
        <f>PSUYr1!D103 + PSUYr2!D103 + PSUYr3!D103 + PSUYr4!D103 + PSUYr5!D103</f>
        <v>0</v>
      </c>
      <c r="E103" s="58">
        <f>PSUYr1!E103 + PSUYr2!E103 + PSUYr3!E103 + PSUYr4!E103 + PSUYr5!E103</f>
        <v>0</v>
      </c>
      <c r="F103" s="58">
        <f>PSUYr1!F103 + PSUYr2!F103 + PSUYr3!F103 + PSUYr4!F103 + PSUYr5!F103</f>
        <v>0</v>
      </c>
      <c r="G103" s="58">
        <f>PSUYr1!G103 + PSUYr2!G103 + PSUYr3!G103 + PSUYr4!G103 + PSUYr5!G103</f>
        <v>0</v>
      </c>
      <c r="H103" s="58">
        <f>PSUYr1!H103 + PSUYr2!H103 + PSUYr3!H103 + PSUYr4!H103 + PSUYr5!H103</f>
        <v>0</v>
      </c>
      <c r="I103" s="58">
        <f>PSUYr1!I103 + PSUYr2!I103 + PSUYr3!I103 + PSUYr4!I103 + PSUYr5!I103</f>
        <v>0</v>
      </c>
      <c r="J103" s="59">
        <f>PSUYr1!J103 + PSUYr2!J103 + PSUYr3!J103 + PSUYr4!J103 + PSUYr5!J103</f>
        <v>0</v>
      </c>
      <c r="K103" s="59">
        <f>PSUYr1!K103 + PSUYr2!K103 + PSUYr3!K103 + PSUYr4!K103 + PSUYr5!K103</f>
        <v>0</v>
      </c>
      <c r="L103" s="58">
        <f>PSUYr1!L103 + PSUYr2!L103 + PSUYr3!L103 + PSUYr4!L103 + PSUYr5!L103</f>
        <v>0</v>
      </c>
      <c r="M103" s="58">
        <f>PSUYr1!M103 + PSUYr2!M103 + PSUYr3!M103 + PSUYr4!M103 + PSUYr5!M103</f>
        <v>0</v>
      </c>
      <c r="N103" s="271">
        <f>PSUYr1!N103 + PSUYr2!N103 + PSUYr3!N103 + PSUYr4!N103 + PSUYr5!N103</f>
        <v>0</v>
      </c>
    </row>
    <row r="104" spans="1:14" ht="13.15" customHeight="1">
      <c r="A104" s="269" t="str">
        <f>IF(PSUYr1!A104 = "","",PSUYr1!A104)</f>
        <v/>
      </c>
      <c r="B104" s="167" t="str">
        <f>PSUYr1!B104</f>
        <v/>
      </c>
      <c r="C104" s="46" t="str">
        <f>IF(PSUYr1!C104="","",PSUYr1!C104)</f>
        <v/>
      </c>
      <c r="D104" s="59">
        <f>PSUYr1!D104 + PSUYr2!D104 + PSUYr3!D104 + PSUYr4!D104 + PSUYr5!D104</f>
        <v>0</v>
      </c>
      <c r="E104" s="58">
        <f>PSUYr1!E104 + PSUYr2!E104 + PSUYr3!E104 + PSUYr4!E104 + PSUYr5!E104</f>
        <v>0</v>
      </c>
      <c r="F104" s="58">
        <f>PSUYr1!F104 + PSUYr2!F104 + PSUYr3!F104 + PSUYr4!F104 + PSUYr5!F104</f>
        <v>0</v>
      </c>
      <c r="G104" s="58">
        <f>PSUYr1!G104 + PSUYr2!G104 + PSUYr3!G104 + PSUYr4!G104 + PSUYr5!G104</f>
        <v>0</v>
      </c>
      <c r="H104" s="58">
        <f>PSUYr1!H104 + PSUYr2!H104 + PSUYr3!H104 + PSUYr4!H104 + PSUYr5!H104</f>
        <v>0</v>
      </c>
      <c r="I104" s="58">
        <f>PSUYr1!I104 + PSUYr2!I104 + PSUYr3!I104 + PSUYr4!I104 + PSUYr5!I104</f>
        <v>0</v>
      </c>
      <c r="J104" s="59">
        <f>PSUYr1!J104 + PSUYr2!J104 + PSUYr3!J104 + PSUYr4!J104 + PSUYr5!J104</f>
        <v>0</v>
      </c>
      <c r="K104" s="59">
        <f>PSUYr1!K104 + PSUYr2!K104 + PSUYr3!K104 + PSUYr4!K104 + PSUYr5!K104</f>
        <v>0</v>
      </c>
      <c r="L104" s="58">
        <f>PSUYr1!L104 + PSUYr2!L104 + PSUYr3!L104 + PSUYr4!L104 + PSUYr5!L104</f>
        <v>0</v>
      </c>
      <c r="M104" s="58">
        <f>PSUYr1!M104 + PSUYr2!M104 + PSUYr3!M104 + PSUYr4!M104 + PSUYr5!M104</f>
        <v>0</v>
      </c>
      <c r="N104" s="271">
        <f>PSUYr1!N104 + PSUYr2!N104 + PSUYr3!N104 + PSUYr4!N104 + PSUYr5!N104</f>
        <v>0</v>
      </c>
    </row>
    <row r="105" spans="1:14" ht="13.15" customHeight="1">
      <c r="A105" s="269" t="str">
        <f>IF(PSUYr1!A105 = "","",PSUYr1!A105)</f>
        <v/>
      </c>
      <c r="B105" s="167" t="str">
        <f>PSUYr1!B105</f>
        <v/>
      </c>
      <c r="C105" s="46" t="str">
        <f>IF(PSUYr1!C105="","",PSUYr1!C105)</f>
        <v/>
      </c>
      <c r="D105" s="59">
        <f>PSUYr1!D105 + PSUYr2!D105 + PSUYr3!D105 + PSUYr4!D105 + PSUYr5!D105</f>
        <v>0</v>
      </c>
      <c r="E105" s="58">
        <f>PSUYr1!E105 + PSUYr2!E105 + PSUYr3!E105 + PSUYr4!E105 + PSUYr5!E105</f>
        <v>0</v>
      </c>
      <c r="F105" s="58">
        <f>PSUYr1!F105 + PSUYr2!F105 + PSUYr3!F105 + PSUYr4!F105 + PSUYr5!F105</f>
        <v>0</v>
      </c>
      <c r="G105" s="58">
        <f>PSUYr1!G105 + PSUYr2!G105 + PSUYr3!G105 + PSUYr4!G105 + PSUYr5!G105</f>
        <v>0</v>
      </c>
      <c r="H105" s="58">
        <f>PSUYr1!H105 + PSUYr2!H105 + PSUYr3!H105 + PSUYr4!H105 + PSUYr5!H105</f>
        <v>0</v>
      </c>
      <c r="I105" s="58">
        <f>PSUYr1!I105 + PSUYr2!I105 + PSUYr3!I105 + PSUYr4!I105 + PSUYr5!I105</f>
        <v>0</v>
      </c>
      <c r="J105" s="59">
        <f>PSUYr1!J105 + PSUYr2!J105 + PSUYr3!J105 + PSUYr4!J105 + PSUYr5!J105</f>
        <v>0</v>
      </c>
      <c r="K105" s="59">
        <f>PSUYr1!K105 + PSUYr2!K105 + PSUYr3!K105 + PSUYr4!K105 + PSUYr5!K105</f>
        <v>0</v>
      </c>
      <c r="L105" s="58">
        <f>PSUYr1!L105 + PSUYr2!L105 + PSUYr3!L105 + PSUYr4!L105 + PSUYr5!L105</f>
        <v>0</v>
      </c>
      <c r="M105" s="58">
        <f>PSUYr1!M105 + PSUYr2!M105 + PSUYr3!M105 + PSUYr4!M105 + PSUYr5!M105</f>
        <v>0</v>
      </c>
      <c r="N105" s="271">
        <f>PSUYr1!N105 + PSUYr2!N105 + PSUYr3!N105 + PSUYr4!N105 + PSUYr5!N105</f>
        <v>0</v>
      </c>
    </row>
    <row r="106" spans="1:14" ht="13.15" customHeight="1">
      <c r="A106" s="269" t="str">
        <f>IF(PSUYr1!A106 = "","",PSUYr1!A106)</f>
        <v/>
      </c>
      <c r="B106" s="167" t="str">
        <f>PSUYr1!B106</f>
        <v/>
      </c>
      <c r="C106" s="46" t="str">
        <f>IF(PSUYr1!C106="","",PSUYr1!C106)</f>
        <v/>
      </c>
      <c r="D106" s="59">
        <f>PSUYr1!D106 + PSUYr2!D106 + PSUYr3!D106 + PSUYr4!D106 + PSUYr5!D106</f>
        <v>0</v>
      </c>
      <c r="E106" s="58">
        <f>PSUYr1!E106 + PSUYr2!E106 + PSUYr3!E106 + PSUYr4!E106 + PSUYr5!E106</f>
        <v>0</v>
      </c>
      <c r="F106" s="58">
        <f>PSUYr1!F106 + PSUYr2!F106 + PSUYr3!F106 + PSUYr4!F106 + PSUYr5!F106</f>
        <v>0</v>
      </c>
      <c r="G106" s="58">
        <f>PSUYr1!G106 + PSUYr2!G106 + PSUYr3!G106 + PSUYr4!G106 + PSUYr5!G106</f>
        <v>0</v>
      </c>
      <c r="H106" s="58">
        <f>PSUYr1!H106 + PSUYr2!H106 + PSUYr3!H106 + PSUYr4!H106 + PSUYr5!H106</f>
        <v>0</v>
      </c>
      <c r="I106" s="58">
        <f>PSUYr1!I106 + PSUYr2!I106 + PSUYr3!I106 + PSUYr4!I106 + PSUYr5!I106</f>
        <v>0</v>
      </c>
      <c r="J106" s="59">
        <f>PSUYr1!J106 + PSUYr2!J106 + PSUYr3!J106 + PSUYr4!J106 + PSUYr5!J106</f>
        <v>0</v>
      </c>
      <c r="K106" s="59">
        <f>PSUYr1!K106 + PSUYr2!K106 + PSUYr3!K106 + PSUYr4!K106 + PSUYr5!K106</f>
        <v>0</v>
      </c>
      <c r="L106" s="58">
        <f>PSUYr1!L106 + PSUYr2!L106 + PSUYr3!L106 + PSUYr4!L106 + PSUYr5!L106</f>
        <v>0</v>
      </c>
      <c r="M106" s="58">
        <f>PSUYr1!M106 + PSUYr2!M106 + PSUYr3!M106 + PSUYr4!M106 + PSUYr5!M106</f>
        <v>0</v>
      </c>
      <c r="N106" s="271">
        <f>PSUYr1!N106 + PSUYr2!N106 + PSUYr3!N106 + PSUYr4!N106 + PSUYr5!N106</f>
        <v>0</v>
      </c>
    </row>
    <row r="107" spans="1:14" ht="13.15" customHeight="1">
      <c r="A107" s="269" t="str">
        <f>IF(PSUYr1!A107 = "","",PSUYr1!A107)</f>
        <v/>
      </c>
      <c r="B107" s="167" t="str">
        <f>PSUYr1!B107</f>
        <v/>
      </c>
      <c r="C107" s="46" t="str">
        <f>IF(PSUYr1!C107="","",PSUYr1!C107)</f>
        <v/>
      </c>
      <c r="D107" s="59">
        <f>PSUYr1!D107 + PSUYr2!D107 + PSUYr3!D107 + PSUYr4!D107 + PSUYr5!D107</f>
        <v>0</v>
      </c>
      <c r="E107" s="58">
        <f>PSUYr1!E107 + PSUYr2!E107 + PSUYr3!E107 + PSUYr4!E107 + PSUYr5!E107</f>
        <v>0</v>
      </c>
      <c r="F107" s="58">
        <f>PSUYr1!F107 + PSUYr2!F107 + PSUYr3!F107 + PSUYr4!F107 + PSUYr5!F107</f>
        <v>0</v>
      </c>
      <c r="G107" s="58">
        <f>PSUYr1!G107 + PSUYr2!G107 + PSUYr3!G107 + PSUYr4!G107 + PSUYr5!G107</f>
        <v>0</v>
      </c>
      <c r="H107" s="58">
        <f>PSUYr1!H107 + PSUYr2!H107 + PSUYr3!H107 + PSUYr4!H107 + PSUYr5!H107</f>
        <v>0</v>
      </c>
      <c r="I107" s="58">
        <f>PSUYr1!I107 + PSUYr2!I107 + PSUYr3!I107 + PSUYr4!I107 + PSUYr5!I107</f>
        <v>0</v>
      </c>
      <c r="J107" s="59">
        <f>PSUYr1!J107 + PSUYr2!J107 + PSUYr3!J107 + PSUYr4!J107 + PSUYr5!J107</f>
        <v>0</v>
      </c>
      <c r="K107" s="59">
        <f>PSUYr1!K107 + PSUYr2!K107 + PSUYr3!K107 + PSUYr4!K107 + PSUYr5!K107</f>
        <v>0</v>
      </c>
      <c r="L107" s="58">
        <f>PSUYr1!L107 + PSUYr2!L107 + PSUYr3!L107 + PSUYr4!L107 + PSUYr5!L107</f>
        <v>0</v>
      </c>
      <c r="M107" s="58">
        <f>PSUYr1!M107 + PSUYr2!M107 + PSUYr3!M107 + PSUYr4!M107 + PSUYr5!M107</f>
        <v>0</v>
      </c>
      <c r="N107" s="271">
        <f>PSUYr1!N107 + PSUYr2!N107 + PSUYr3!N107 + PSUYr4!N107 + PSUYr5!N107</f>
        <v>0</v>
      </c>
    </row>
    <row r="108" spans="1:14" ht="13.15" customHeight="1">
      <c r="A108" s="269" t="str">
        <f>IF(PSUYr1!A108 = "","",PSUYr1!A108)</f>
        <v/>
      </c>
      <c r="B108" s="167" t="str">
        <f>PSUYr1!B108</f>
        <v/>
      </c>
      <c r="C108" s="46" t="str">
        <f>IF(PSUYr1!C108="","",PSUYr1!C108)</f>
        <v/>
      </c>
      <c r="D108" s="59">
        <f>PSUYr1!D108 + PSUYr2!D108 + PSUYr3!D108 + PSUYr4!D108 + PSUYr5!D108</f>
        <v>0</v>
      </c>
      <c r="E108" s="58">
        <f>PSUYr1!E108 + PSUYr2!E108 + PSUYr3!E108 + PSUYr4!E108 + PSUYr5!E108</f>
        <v>0</v>
      </c>
      <c r="F108" s="58">
        <f>PSUYr1!F108 + PSUYr2!F108 + PSUYr3!F108 + PSUYr4!F108 + PSUYr5!F108</f>
        <v>0</v>
      </c>
      <c r="G108" s="58">
        <f>PSUYr1!G108 + PSUYr2!G108 + PSUYr3!G108 + PSUYr4!G108 + PSUYr5!G108</f>
        <v>0</v>
      </c>
      <c r="H108" s="58">
        <f>PSUYr1!H108 + PSUYr2!H108 + PSUYr3!H108 + PSUYr4!H108 + PSUYr5!H108</f>
        <v>0</v>
      </c>
      <c r="I108" s="58">
        <f>PSUYr1!I108 + PSUYr2!I108 + PSUYr3!I108 + PSUYr4!I108 + PSUYr5!I108</f>
        <v>0</v>
      </c>
      <c r="J108" s="72">
        <f>PSUYr1!J108 + PSUYr2!J108 + PSUYr3!J108 + PSUYr4!J108 + PSUYr5!J108</f>
        <v>0</v>
      </c>
      <c r="K108" s="59">
        <f>PSUYr1!K108 + PSUYr2!K108 + PSUYr3!K108 + PSUYr4!K108 + PSUYr5!K108</f>
        <v>0</v>
      </c>
      <c r="L108" s="58">
        <f>PSUYr1!L108 + PSUYr2!L108 + PSUYr3!L108 + PSUYr4!L108 + PSUYr5!L108</f>
        <v>0</v>
      </c>
      <c r="M108" s="58">
        <f>PSUYr1!M108 + PSUYr2!M108 + PSUYr3!M108 + PSUYr4!M108 + PSUYr5!M108</f>
        <v>0</v>
      </c>
      <c r="N108" s="287">
        <f>PSUYr1!N108 + PSUYr2!N108 + PSUYr3!N108 + PSUYr4!N108 + PSUYr5!N108</f>
        <v>0</v>
      </c>
    </row>
    <row r="109" spans="1:14" ht="13.15" customHeight="1" thickBot="1">
      <c r="A109" s="269" t="str">
        <f>IF(PSUYr1!A109 = "","",PSUYr1!A109)</f>
        <v/>
      </c>
      <c r="B109" s="1010" t="s">
        <v>60</v>
      </c>
      <c r="C109" s="1189"/>
      <c r="D109" s="134">
        <f>PSUYr1!D109 + PSUYr2!D109 + PSUYr3!D109 + PSUYr4!D109 + PSUYr5!D109</f>
        <v>0</v>
      </c>
      <c r="E109" s="168">
        <f>PSUYr1!E109 + PSUYr2!E109 + PSUYr3!E109 + PSUYr4!E109 + PSUYr5!E109</f>
        <v>0</v>
      </c>
      <c r="F109" s="168">
        <f>PSUYr1!F109 + PSUYr2!F109 + PSUYr3!F109 + PSUYr4!F109 + PSUYr5!F109</f>
        <v>0</v>
      </c>
      <c r="G109" s="168">
        <f>PSUYr1!G109 + PSUYr2!G109 + PSUYr3!G109 + PSUYr4!G109 + PSUYr5!G109</f>
        <v>0</v>
      </c>
      <c r="H109" s="168">
        <f>PSUYr1!H109 + PSUYr2!H109 + PSUYr3!H109 + PSUYr4!H109 + PSUYr5!H109</f>
        <v>0</v>
      </c>
      <c r="I109" s="168">
        <f>PSUYr1!I109 + PSUYr2!I109 + PSUYr3!I109 + PSUYr4!I109 + PSUYr5!I109</f>
        <v>0</v>
      </c>
      <c r="J109" s="134">
        <f>PSUYr1!J109 + PSUYr2!J109 + PSUYr3!J109 + PSUYr4!J109 + PSUYr5!J109</f>
        <v>0</v>
      </c>
      <c r="K109" s="135">
        <f>PSUYr1!K109 + PSUYr2!K109 + PSUYr3!K109 + PSUYr4!K109 + PSUYr5!K109</f>
        <v>0</v>
      </c>
      <c r="L109" s="168">
        <f>PSUYr1!L109 + PSUYr2!L109 + PSUYr3!L109 + PSUYr4!L109 + PSUYr5!L109</f>
        <v>0</v>
      </c>
      <c r="M109" s="168">
        <f>PSUYr1!M109 + PSUYr2!M109 + PSUYr3!M109 + PSUYr4!M109 + PSUYr5!M109</f>
        <v>0</v>
      </c>
      <c r="N109" s="289">
        <f>PSUYr1!N109 + PSUYr2!N109 + PSUYr3!N109 + PSUYr4!N109 + PSUYr5!N109</f>
        <v>0</v>
      </c>
    </row>
    <row r="110" spans="1:14" ht="13.15" customHeight="1">
      <c r="A110" s="269" t="str">
        <f>IF(PSUYr1!A110 = "","",PSUYr1!A110)</f>
        <v/>
      </c>
      <c r="B110" s="276" t="s">
        <v>228</v>
      </c>
      <c r="C110" s="105"/>
      <c r="D110" s="105"/>
      <c r="E110" s="105"/>
      <c r="F110" s="105"/>
      <c r="G110" s="105"/>
      <c r="H110" s="105"/>
      <c r="I110" s="105"/>
      <c r="J110" s="105"/>
      <c r="K110" s="105"/>
      <c r="L110" s="105"/>
      <c r="M110" s="105"/>
      <c r="N110" s="492"/>
    </row>
    <row r="111" spans="1:14" ht="13.15" customHeight="1">
      <c r="A111" s="269" t="str">
        <f>IF(PSUYr1!A111 = "","",PSUYr1!A111)</f>
        <v/>
      </c>
      <c r="B111" s="167" t="str">
        <f>PSUYr1!B111</f>
        <v/>
      </c>
      <c r="C111" s="46" t="str">
        <f>IF(PSUYr1!C111="","",PSUYr1!C111)</f>
        <v/>
      </c>
      <c r="D111" s="61">
        <f>PSUYr1!D111 + PSUYr2!D111 + PSUYr3!D111 + PSUYr4!D111 + PSUYr5!D111</f>
        <v>0</v>
      </c>
      <c r="E111" s="63">
        <f>PSUYr1!E111 + PSUYr2!E111 + PSUYr3!E111 + PSUYr4!E111 + PSUYr5!E111</f>
        <v>0</v>
      </c>
      <c r="F111" s="63">
        <f>PSUYr1!F111 + PSUYr2!F111 + PSUYr3!F111 + PSUYr4!F111 + PSUYr5!F111</f>
        <v>0</v>
      </c>
      <c r="G111" s="63">
        <f>PSUYr1!G111 + PSUYr2!G111 + PSUYr3!G111 + PSUYr4!G111 + PSUYr5!G111</f>
        <v>0</v>
      </c>
      <c r="H111" s="63">
        <f>PSUYr1!H111 + PSUYr2!H111 + PSUYr3!H111 + PSUYr4!H111 + PSUYr5!H111</f>
        <v>0</v>
      </c>
      <c r="I111" s="63">
        <f>PSUYr1!I111 + PSUYr2!I111 + PSUYr3!I111 + PSUYr4!I111 + PSUYr5!I111</f>
        <v>0</v>
      </c>
      <c r="J111" s="69">
        <f>PSUYr1!J111 + PSUYr2!J111 + PSUYr3!J111 + PSUYr4!J111 + PSUYr5!J111</f>
        <v>0</v>
      </c>
      <c r="K111" s="59">
        <f>PSUYr1!K111 + PSUYr2!K111 + PSUYr3!K111 + PSUYr4!K111 + PSUYr5!K111</f>
        <v>0</v>
      </c>
      <c r="L111" s="191">
        <f>PSUYr1!L111 + PSUYr2!L111 + PSUYr3!L111 + PSUYr4!L111 + PSUYr5!L111</f>
        <v>0</v>
      </c>
      <c r="M111" s="68">
        <f>PSUYr1!M111 + PSUYr2!M111 + PSUYr3!M111 + PSUYr4!M111 + PSUYr5!M111</f>
        <v>0</v>
      </c>
      <c r="N111" s="289">
        <f>PSUYr1!N111 + PSUYr2!N111 + PSUYr3!N111 + PSUYr4!N111 + PSUYr5!N111</f>
        <v>0</v>
      </c>
    </row>
    <row r="112" spans="1:14" ht="13.15" customHeight="1">
      <c r="A112" s="269" t="str">
        <f>IF(PSUYr1!A112 = "","",PSUYr1!A112)</f>
        <v/>
      </c>
      <c r="B112" s="167" t="str">
        <f>PSUYr1!B112</f>
        <v/>
      </c>
      <c r="C112" s="46" t="str">
        <f>IF(PSUYr1!C112="","",PSUYr1!C112)</f>
        <v/>
      </c>
      <c r="D112" s="61">
        <f>PSUYr1!D112 + PSUYr2!D112 + PSUYr3!D112 + PSUYr4!D112 + PSUYr5!D112</f>
        <v>0</v>
      </c>
      <c r="E112" s="63">
        <f>PSUYr1!E112 + PSUYr2!E112 + PSUYr3!E112 + PSUYr4!E112 + PSUYr5!E112</f>
        <v>0</v>
      </c>
      <c r="F112" s="63">
        <f>PSUYr1!F112 + PSUYr2!F112 + PSUYr3!F112 + PSUYr4!F112 + PSUYr5!F112</f>
        <v>0</v>
      </c>
      <c r="G112" s="63">
        <f>PSUYr1!G112 + PSUYr2!G112 + PSUYr3!G112 + PSUYr4!G112 + PSUYr5!G112</f>
        <v>0</v>
      </c>
      <c r="H112" s="63">
        <f>PSUYr1!H112 + PSUYr2!H112 + PSUYr3!H112 + PSUYr4!H112 + PSUYr5!H112</f>
        <v>0</v>
      </c>
      <c r="I112" s="63">
        <f>PSUYr1!I112 + PSUYr2!I112 + PSUYr3!I112 + PSUYr4!I112 + PSUYr5!I112</f>
        <v>0</v>
      </c>
      <c r="J112" s="61">
        <f>PSUYr1!J112 + PSUYr2!J112 + PSUYr3!J112 + PSUYr4!J112 + PSUYr5!J112</f>
        <v>0</v>
      </c>
      <c r="K112" s="59">
        <f>PSUYr1!K112 + PSUYr2!K112 + PSUYr3!K112 + PSUYr4!K112 + PSUYr5!K112</f>
        <v>0</v>
      </c>
      <c r="L112" s="62">
        <f>PSUYr1!L112 + PSUYr2!L112 + PSUYr3!L112 + PSUYr4!L112 + PSUYr5!L112</f>
        <v>0</v>
      </c>
      <c r="M112" s="63">
        <f>PSUYr1!M112 + PSUYr2!M112 + PSUYr3!M112 + PSUYr4!M112 + PSUYr5!M112</f>
        <v>0</v>
      </c>
      <c r="N112" s="285">
        <f>PSUYr1!N112 + PSUYr2!N112 + PSUYr3!N112 + PSUYr4!N112 + PSUYr5!N112</f>
        <v>0</v>
      </c>
    </row>
    <row r="113" spans="1:14" ht="13.15" customHeight="1">
      <c r="A113" s="269" t="str">
        <f>IF(PSUYr1!A113 = "","",PSUYr1!A113)</f>
        <v/>
      </c>
      <c r="B113" s="167" t="str">
        <f>PSUYr1!B113</f>
        <v/>
      </c>
      <c r="C113" s="46" t="str">
        <f>IF(PSUYr1!C113="","",PSUYr1!C113)</f>
        <v/>
      </c>
      <c r="D113" s="61">
        <f>PSUYr1!D113 + PSUYr2!D113 + PSUYr3!D113 + PSUYr4!D113 + PSUYr5!D113</f>
        <v>0</v>
      </c>
      <c r="E113" s="63">
        <f>PSUYr1!E113 + PSUYr2!E113 + PSUYr3!E113 + PSUYr4!E113 + PSUYr5!E113</f>
        <v>0</v>
      </c>
      <c r="F113" s="63">
        <f>PSUYr1!F113 + PSUYr2!F113 + PSUYr3!F113 + PSUYr4!F113 + PSUYr5!F113</f>
        <v>0</v>
      </c>
      <c r="G113" s="63">
        <f>PSUYr1!G113 + PSUYr2!G113 + PSUYr3!G113 + PSUYr4!G113 + PSUYr5!G113</f>
        <v>0</v>
      </c>
      <c r="H113" s="63">
        <f>PSUYr1!H113 + PSUYr2!H113 + PSUYr3!H113 + PSUYr4!H113 + PSUYr5!H113</f>
        <v>0</v>
      </c>
      <c r="I113" s="63">
        <f>PSUYr1!I113 + PSUYr2!I113 + PSUYr3!I113 + PSUYr4!I113 + PSUYr5!I113</f>
        <v>0</v>
      </c>
      <c r="J113" s="61">
        <f>PSUYr1!J113 + PSUYr2!J113 + PSUYr3!J113 + PSUYr4!J113 + PSUYr5!J113</f>
        <v>0</v>
      </c>
      <c r="K113" s="59">
        <f>PSUYr1!K113 + PSUYr2!K113 + PSUYr3!K113 + PSUYr4!K113 + PSUYr5!K113</f>
        <v>0</v>
      </c>
      <c r="L113" s="62">
        <f>PSUYr1!L113 + PSUYr2!L113 + PSUYr3!L113 + PSUYr4!L113 + PSUYr5!L113</f>
        <v>0</v>
      </c>
      <c r="M113" s="63">
        <f>PSUYr1!M113 + PSUYr2!M113 + PSUYr3!M113 + PSUYr4!M113 + PSUYr5!M113</f>
        <v>0</v>
      </c>
      <c r="N113" s="285">
        <f>PSUYr1!N113 + PSUYr2!N113 + PSUYr3!N113 + PSUYr4!N113 + PSUYr5!N113</f>
        <v>0</v>
      </c>
    </row>
    <row r="114" spans="1:14" ht="13.15" customHeight="1">
      <c r="A114" s="269" t="str">
        <f>IF(PSUYr1!A114 = "","",PSUYr1!A114)</f>
        <v/>
      </c>
      <c r="B114" s="167" t="str">
        <f>PSUYr1!B114</f>
        <v/>
      </c>
      <c r="C114" s="46" t="str">
        <f>IF(PSUYr1!C114="","",PSUYr1!C114)</f>
        <v/>
      </c>
      <c r="D114" s="61">
        <f>PSUYr1!D114 + PSUYr2!D114 + PSUYr3!D114 + PSUYr4!D114 + PSUYr5!D114</f>
        <v>0</v>
      </c>
      <c r="E114" s="63">
        <f>PSUYr1!E114 + PSUYr2!E114 + PSUYr3!E114 + PSUYr4!E114 + PSUYr5!E114</f>
        <v>0</v>
      </c>
      <c r="F114" s="63">
        <f>PSUYr1!F114 + PSUYr2!F114 + PSUYr3!F114 + PSUYr4!F114 + PSUYr5!F114</f>
        <v>0</v>
      </c>
      <c r="G114" s="63">
        <f>PSUYr1!G114 + PSUYr2!G114 + PSUYr3!G114 + PSUYr4!G114 + PSUYr5!G114</f>
        <v>0</v>
      </c>
      <c r="H114" s="63">
        <f>PSUYr1!H114 + PSUYr2!H114 + PSUYr3!H114 + PSUYr4!H114 + PSUYr5!H114</f>
        <v>0</v>
      </c>
      <c r="I114" s="63">
        <f>PSUYr1!I114 + PSUYr2!I114 + PSUYr3!I114 + PSUYr4!I114 + PSUYr5!I114</f>
        <v>0</v>
      </c>
      <c r="J114" s="61">
        <f>PSUYr1!J114 + PSUYr2!J114 + PSUYr3!J114 + PSUYr4!J114 + PSUYr5!J114</f>
        <v>0</v>
      </c>
      <c r="K114" s="59">
        <f>PSUYr1!K114 + PSUYr2!K114 + PSUYr3!K114 + PSUYr4!K114 + PSUYr5!K114</f>
        <v>0</v>
      </c>
      <c r="L114" s="62">
        <f>PSUYr1!L114 + PSUYr2!L114 + PSUYr3!L114 + PSUYr4!L114 + PSUYr5!L114</f>
        <v>0</v>
      </c>
      <c r="M114" s="63">
        <f>PSUYr1!M114 + PSUYr2!M114 + PSUYr3!M114 + PSUYr4!M114 + PSUYr5!M114</f>
        <v>0</v>
      </c>
      <c r="N114" s="285">
        <f>PSUYr1!N114 + PSUYr2!N114 + PSUYr3!N114 + PSUYr4!N114 + PSUYr5!N114</f>
        <v>0</v>
      </c>
    </row>
    <row r="115" spans="1:14" ht="13.15" customHeight="1">
      <c r="A115" s="269" t="str">
        <f>IF(PSUYr1!A115 = "","",PSUYr1!A115)</f>
        <v/>
      </c>
      <c r="B115" s="167" t="str">
        <f>PSUYr1!B115</f>
        <v/>
      </c>
      <c r="C115" s="46" t="str">
        <f>IF(PSUYr1!C115="","",PSUYr1!C115)</f>
        <v/>
      </c>
      <c r="D115" s="61">
        <f>PSUYr1!D115 + PSUYr2!D115 + PSUYr3!D115 + PSUYr4!D115 + PSUYr5!D115</f>
        <v>0</v>
      </c>
      <c r="E115" s="63">
        <f>PSUYr1!E115 + PSUYr2!E115 + PSUYr3!E115 + PSUYr4!E115 + PSUYr5!E115</f>
        <v>0</v>
      </c>
      <c r="F115" s="63">
        <f>PSUYr1!F115 + PSUYr2!F115 + PSUYr3!F115 + PSUYr4!F115 + PSUYr5!F115</f>
        <v>0</v>
      </c>
      <c r="G115" s="63">
        <f>PSUYr1!G115 + PSUYr2!G115 + PSUYr3!G115 + PSUYr4!G115 + PSUYr5!G115</f>
        <v>0</v>
      </c>
      <c r="H115" s="63">
        <f>PSUYr1!H115 + PSUYr2!H115 + PSUYr3!H115 + PSUYr4!H115 + PSUYr5!H115</f>
        <v>0</v>
      </c>
      <c r="I115" s="63">
        <f>PSUYr1!I115 + PSUYr2!I115 + PSUYr3!I115 + PSUYr4!I115 + PSUYr5!I115</f>
        <v>0</v>
      </c>
      <c r="J115" s="61">
        <f>PSUYr1!J115 + PSUYr2!J115 + PSUYr3!J115 + PSUYr4!J115 + PSUYr5!J115</f>
        <v>0</v>
      </c>
      <c r="K115" s="59">
        <f>PSUYr1!K115 + PSUYr2!K115 + PSUYr3!K115 + PSUYr4!K115 + PSUYr5!K115</f>
        <v>0</v>
      </c>
      <c r="L115" s="62">
        <f>PSUYr1!L115 + PSUYr2!L115 + PSUYr3!L115 + PSUYr4!L115 + PSUYr5!L115</f>
        <v>0</v>
      </c>
      <c r="M115" s="63">
        <f>PSUYr1!M115 + PSUYr2!M115 + PSUYr3!M115 + PSUYr4!M115 + PSUYr5!M115</f>
        <v>0</v>
      </c>
      <c r="N115" s="285">
        <f>PSUYr1!N115 + PSUYr2!N115 + PSUYr3!N115 + PSUYr4!N115 + PSUYr5!N115</f>
        <v>0</v>
      </c>
    </row>
    <row r="116" spans="1:14" ht="13.15" customHeight="1" thickBot="1">
      <c r="A116" s="269" t="str">
        <f>IF(PSUYr1!A116 = "","",PSUYr1!A116)</f>
        <v/>
      </c>
      <c r="B116" s="1010" t="s">
        <v>204</v>
      </c>
      <c r="C116" s="1189"/>
      <c r="D116" s="134">
        <f>PSUYr1!D116 + PSUYr2!D116 + PSUYr3!D116 + PSUYr4!D116 + PSUYr5!D116</f>
        <v>0</v>
      </c>
      <c r="E116" s="168">
        <f>PSUYr1!E116 + PSUYr2!E116 + PSUYr3!E116 + PSUYr4!E116 + PSUYr5!E116</f>
        <v>0</v>
      </c>
      <c r="F116" s="168">
        <f>PSUYr1!F116 + PSUYr2!F116 + PSUYr3!F116 + PSUYr4!F116 + PSUYr5!F116</f>
        <v>0</v>
      </c>
      <c r="G116" s="168">
        <f>PSUYr1!G116 + PSUYr2!G116 + PSUYr3!G116 + PSUYr4!G116 + PSUYr5!G116</f>
        <v>0</v>
      </c>
      <c r="H116" s="168">
        <f>PSUYr1!H116 + PSUYr2!H116 + PSUYr3!H116 + PSUYr4!H116 + PSUYr5!H116</f>
        <v>0</v>
      </c>
      <c r="I116" s="168">
        <f>PSUYr1!I116 + PSUYr2!I116 + PSUYr3!I116 + PSUYr4!I116 + PSUYr5!I116</f>
        <v>0</v>
      </c>
      <c r="J116" s="264">
        <f>PSUYr1!J116 + PSUYr2!J116 + PSUYr3!J116 + PSUYr4!J116 + PSUYr5!J116</f>
        <v>0</v>
      </c>
      <c r="K116" s="264">
        <f>PSUYr1!K116 + PSUYr2!K116 + PSUYr3!K116 + PSUYr4!K116 + PSUYr5!K116</f>
        <v>0</v>
      </c>
      <c r="L116" s="168">
        <f>PSUYr1!L116 + PSUYr2!L116 + PSUYr3!L116 + PSUYr4!L116 + PSUYr5!L116</f>
        <v>0</v>
      </c>
      <c r="M116" s="168">
        <f>PSUYr1!M116 + PSUYr2!M116 + PSUYr3!M116 + PSUYr4!M116 + PSUYr5!M116</f>
        <v>0</v>
      </c>
      <c r="N116" s="494">
        <f>PSUYr1!N116 + PSUYr2!N116 + PSUYr3!N116 + PSUYr4!N116 + PSUYr5!N116</f>
        <v>0</v>
      </c>
    </row>
    <row r="117" spans="1:14" ht="13">
      <c r="A117" s="2" t="str">
        <f>IF(PSUYr1!A117 = "","",PSUYr1!A117)</f>
        <v/>
      </c>
      <c r="B117" s="1138" t="s">
        <v>15</v>
      </c>
      <c r="C117" s="1090"/>
      <c r="D117" s="1090"/>
      <c r="E117" s="1090"/>
      <c r="F117" s="1090"/>
      <c r="G117" s="1090"/>
      <c r="H117" s="1090"/>
      <c r="I117" s="1090"/>
      <c r="J117" s="1091"/>
      <c r="K117" s="1091"/>
      <c r="L117" s="1091"/>
      <c r="M117" s="1091"/>
      <c r="N117" s="1092"/>
    </row>
    <row r="118" spans="1:14">
      <c r="A118" s="2">
        <f>IF(Sponsor!A119 = "","",Sponsor!A119)</f>
        <v>717200</v>
      </c>
      <c r="B118" s="290" t="str">
        <f>IF(Sponsor!B119="","",Sponsor!B119)</f>
        <v/>
      </c>
      <c r="C118" s="279" t="str">
        <f>IF(Sponsor!C119="","",Sponsor!C119)</f>
        <v>Other Prof Services - Publication Costs</v>
      </c>
      <c r="D118" s="354">
        <f>Sponsor!D119</f>
        <v>0</v>
      </c>
      <c r="E118" s="361">
        <f>PSUYr1!E118 + PSUYr2!E118 + PSUYr3!E118 + PSUYr4!E118 + PSUYr5!E118</f>
        <v>0</v>
      </c>
      <c r="F118" s="361">
        <f>PSUYr1!F118 + PSUYr2!F118 + PSUYr3!F118 + PSUYr4!F118 + PSUYr5!F118</f>
        <v>0</v>
      </c>
      <c r="G118" s="361">
        <f>PSUYr1!G118 + PSUYr2!G118 + PSUYr3!G118 + PSUYr4!G118 + PSUYr5!G118</f>
        <v>0</v>
      </c>
      <c r="H118" s="361">
        <f>PSUYr1!H118 + PSUYr2!H118 + PSUYr3!H118 + PSUYr4!H118 + PSUYr5!H118</f>
        <v>0</v>
      </c>
      <c r="I118" s="372">
        <f>PSUYr1!I118 + PSUYr2!I118 + PSUYr3!I118 + PSUYr4!I118 + PSUYr5!I118</f>
        <v>0</v>
      </c>
      <c r="J118" s="53">
        <f>PSUYr1!J118 + PSUYr2!J118 + PSUYr3!J118 + PSUYr4!J118 + PSUYr5!J118</f>
        <v>0</v>
      </c>
      <c r="K118" s="59">
        <f>PSUYr1!K118 + PSUYr2!K118 + PSUYr3!K118 + PSUYr4!K118 + PSUYr5!K118</f>
        <v>0</v>
      </c>
      <c r="L118" s="361">
        <f>PSUYr1!L118 + PSUYr2!L118 + PSUYr3!L118 + PSUYr4!L118 + PSUYr5!L118</f>
        <v>0</v>
      </c>
      <c r="M118" s="361">
        <f>PSUYr1!M118 + PSUYr2!M118 + PSUYr3!M118 + PSUYr4!M118 + PSUYr5!M118</f>
        <v>0</v>
      </c>
      <c r="N118" s="271">
        <f>PSUYr1!N118 + PSUYr2!N118 + PSUYr3!N118 + PSUYr4!N118 + PSUYr5!N118</f>
        <v>0</v>
      </c>
    </row>
    <row r="119" spans="1:14">
      <c r="A119" s="2">
        <f>IF(Sponsor!A120 = "","",Sponsor!A120)</f>
        <v>717200</v>
      </c>
      <c r="B119" s="291" t="str">
        <f>IF(Sponsor!B120="","",Sponsor!B120)</f>
        <v/>
      </c>
      <c r="C119" s="46" t="str">
        <f>IF(Sponsor!C120="","",Sponsor!C120)</f>
        <v>Other Prof Services - Computer</v>
      </c>
      <c r="D119" s="355">
        <f>Sponsor!D120</f>
        <v>0</v>
      </c>
      <c r="E119" s="361">
        <f>PSUYr1!E119 + PSUYr2!E119 + PSUYr3!E119 + PSUYr4!E119 + PSUYr5!E119</f>
        <v>0</v>
      </c>
      <c r="F119" s="361">
        <f>PSUYr1!F119 + PSUYr2!F119 + PSUYr3!F119 + PSUYr4!F119 + PSUYr5!F119</f>
        <v>0</v>
      </c>
      <c r="G119" s="361">
        <f>PSUYr1!G119 + PSUYr2!G119 + PSUYr3!G119 + PSUYr4!G119 + PSUYr5!G119</f>
        <v>0</v>
      </c>
      <c r="H119" s="361">
        <f>PSUYr1!H119 + PSUYr2!H119 + PSUYr3!H119 + PSUYr4!H119 + PSUYr5!H119</f>
        <v>0</v>
      </c>
      <c r="I119" s="361">
        <f>PSUYr1!I119 + PSUYr2!I119 + PSUYr3!I119 + PSUYr4!I119 + PSUYr5!I119</f>
        <v>0</v>
      </c>
      <c r="J119" s="59">
        <f>PSUYr1!J119 + PSUYr2!J119 + PSUYr3!J119 + PSUYr4!J119 + PSUYr5!J119</f>
        <v>0</v>
      </c>
      <c r="K119" s="59">
        <f>PSUYr1!K119 + PSUYr2!K119 + PSUYr3!K119 + PSUYr4!K119 + PSUYr5!K119</f>
        <v>0</v>
      </c>
      <c r="L119" s="361">
        <f>PSUYr1!L119 + PSUYr2!L119 + PSUYr3!L119 + PSUYr4!L119 + PSUYr5!L119</f>
        <v>0</v>
      </c>
      <c r="M119" s="361">
        <f>PSUYr1!M119 + PSUYr2!M119 + PSUYr3!M119 + PSUYr4!M119 + PSUYr5!M119</f>
        <v>0</v>
      </c>
      <c r="N119" s="271">
        <f>PSUYr1!N119 + PSUYr2!N119 + PSUYr3!N119 + PSUYr4!N119 + PSUYr5!N119</f>
        <v>0</v>
      </c>
    </row>
    <row r="120" spans="1:14">
      <c r="A120" s="2" t="str">
        <f>IF(Sponsor!A121 = "","",Sponsor!A121)</f>
        <v>71720C</v>
      </c>
      <c r="B120" s="291" t="str">
        <f>IF(Sponsor!B121="","",Sponsor!B121)</f>
        <v/>
      </c>
      <c r="C120" s="46" t="str">
        <f>IF(Sponsor!C121="","",Sponsor!C121)</f>
        <v>Other Prof Services - Catering</v>
      </c>
      <c r="D120" s="355">
        <f>Sponsor!D121</f>
        <v>0</v>
      </c>
      <c r="E120" s="361">
        <f>PSUYr1!E120 + PSUYr2!E120 + PSUYr3!E120 + PSUYr4!E120 + PSUYr5!E120</f>
        <v>0</v>
      </c>
      <c r="F120" s="361">
        <f>PSUYr1!F120 + PSUYr2!F120 + PSUYr3!F120 + PSUYr4!F120 + PSUYr5!F120</f>
        <v>0</v>
      </c>
      <c r="G120" s="361">
        <f>PSUYr1!G120 + PSUYr2!G120 + PSUYr3!G120 + PSUYr4!G120 + PSUYr5!G120</f>
        <v>0</v>
      </c>
      <c r="H120" s="361">
        <f>PSUYr1!H120 + PSUYr2!H120 + PSUYr3!H120 + PSUYr4!H120 + PSUYr5!H120</f>
        <v>0</v>
      </c>
      <c r="I120" s="361">
        <f>PSUYr1!I120 + PSUYr2!I120 + PSUYr3!I120 + PSUYr4!I120 + PSUYr5!I120</f>
        <v>0</v>
      </c>
      <c r="J120" s="59">
        <f>PSUYr1!J120 + PSUYr2!J120 + PSUYr3!J120 + PSUYr4!J120 + PSUYr5!J120</f>
        <v>0</v>
      </c>
      <c r="K120" s="59">
        <f>PSUYr1!K120 + PSUYr2!K120 + PSUYr3!K120 + PSUYr4!K120 + PSUYr5!K120</f>
        <v>0</v>
      </c>
      <c r="L120" s="361">
        <f>PSUYr1!L120 + PSUYr2!L120 + PSUYr3!L120 + PSUYr4!L120 + PSUYr5!L120</f>
        <v>0</v>
      </c>
      <c r="M120" s="361">
        <f>PSUYr1!M120 + PSUYr2!M120 + PSUYr3!M120 + PSUYr4!M120 + PSUYr5!M120</f>
        <v>0</v>
      </c>
      <c r="N120" s="271">
        <f>PSUYr1!N120 + PSUYr2!N120 + PSUYr3!N120 + PSUYr4!N120 + PSUYr5!N120</f>
        <v>0</v>
      </c>
    </row>
    <row r="121" spans="1:14">
      <c r="A121" s="2">
        <f>IF(Sponsor!A122 = "","",Sponsor!A122)</f>
        <v>716125</v>
      </c>
      <c r="B121" s="291" t="str">
        <f>IF(Sponsor!B122="","",Sponsor!B122)</f>
        <v/>
      </c>
      <c r="C121" s="46" t="str">
        <f>IF(Sponsor!C122="","",Sponsor!C122)</f>
        <v>Rentals-Vehicles incl Marine</v>
      </c>
      <c r="D121" s="355">
        <f>Sponsor!D122</f>
        <v>0</v>
      </c>
      <c r="E121" s="361">
        <f>PSUYr1!E121 + PSUYr2!E121 + PSUYr3!E121 + PSUYr4!E121 + PSUYr5!E121</f>
        <v>0</v>
      </c>
      <c r="F121" s="361">
        <f>PSUYr1!F121 + PSUYr2!F121 + PSUYr3!F121 + PSUYr4!F121 + PSUYr5!F121</f>
        <v>0</v>
      </c>
      <c r="G121" s="361">
        <f>PSUYr1!G121 + PSUYr2!G121 + PSUYr3!G121 + PSUYr4!G121 + PSUYr5!G121</f>
        <v>0</v>
      </c>
      <c r="H121" s="361">
        <f>PSUYr1!H121 + PSUYr2!H121 + PSUYr3!H121 + PSUYr4!H121 + PSUYr5!H121</f>
        <v>0</v>
      </c>
      <c r="I121" s="361">
        <f>PSUYr1!I121 + PSUYr2!I121 + PSUYr3!I121 + PSUYr4!I121 + PSUYr5!I121</f>
        <v>0</v>
      </c>
      <c r="J121" s="59">
        <f>PSUYr1!J121 + PSUYr2!J121 + PSUYr3!J121 + PSUYr4!J121 + PSUYr5!J121</f>
        <v>0</v>
      </c>
      <c r="K121" s="59">
        <f>PSUYr1!K121 + PSUYr2!K121 + PSUYr3!K121 + PSUYr4!K121 + PSUYr5!K121</f>
        <v>0</v>
      </c>
      <c r="L121" s="361">
        <f>PSUYr1!L121 + PSUYr2!L121 + PSUYr3!L121 + PSUYr4!L121 + PSUYr5!L121</f>
        <v>0</v>
      </c>
      <c r="M121" s="361">
        <f>PSUYr1!M121 + PSUYr2!M121 + PSUYr3!M121 + PSUYr4!M121 + PSUYr5!M121</f>
        <v>0</v>
      </c>
      <c r="N121" s="271">
        <f>PSUYr1!N121 + PSUYr2!N121 + PSUYr3!N121 + PSUYr4!N121 + PSUYr5!N121</f>
        <v>0</v>
      </c>
    </row>
    <row r="122" spans="1:14">
      <c r="A122" s="2">
        <f>IF(Sponsor!A123 = "","",Sponsor!A123)</f>
        <v>713000</v>
      </c>
      <c r="B122" s="291" t="str">
        <f>IF(Sponsor!B123="","",Sponsor!B123)</f>
        <v/>
      </c>
      <c r="C122" s="46" t="str">
        <f>IF(Sponsor!C123="","",Sponsor!C123)</f>
        <v>Printing &amp; Copying-General</v>
      </c>
      <c r="D122" s="355">
        <f>Sponsor!D123</f>
        <v>0</v>
      </c>
      <c r="E122" s="361">
        <f>PSUYr1!E122 + PSUYr2!E122 + PSUYr3!E122 + PSUYr4!E122 + PSUYr5!E122</f>
        <v>0</v>
      </c>
      <c r="F122" s="361">
        <f>PSUYr1!F122 + PSUYr2!F122 + PSUYr3!F122 + PSUYr4!F122 + PSUYr5!F122</f>
        <v>0</v>
      </c>
      <c r="G122" s="361">
        <f>PSUYr1!G122 + PSUYr2!G122 + PSUYr3!G122 + PSUYr4!G122 + PSUYr5!G122</f>
        <v>0</v>
      </c>
      <c r="H122" s="361">
        <f>PSUYr1!H122 + PSUYr2!H122 + PSUYr3!H122 + PSUYr4!H122 + PSUYr5!H122</f>
        <v>0</v>
      </c>
      <c r="I122" s="361">
        <f>PSUYr1!I122 + PSUYr2!I122 + PSUYr3!I122 + PSUYr4!I122 + PSUYr5!I122</f>
        <v>0</v>
      </c>
      <c r="J122" s="59">
        <f>PSUYr1!J122 + PSUYr2!J122 + PSUYr3!J122 + PSUYr4!J122 + PSUYr5!J122</f>
        <v>0</v>
      </c>
      <c r="K122" s="59">
        <f>PSUYr1!K122 + PSUYr2!K122 + PSUYr3!K122 + PSUYr4!K122 + PSUYr5!K122</f>
        <v>0</v>
      </c>
      <c r="L122" s="361">
        <f>PSUYr1!L122 + PSUYr2!L122 + PSUYr3!L122 + PSUYr4!L122 + PSUYr5!L122</f>
        <v>0</v>
      </c>
      <c r="M122" s="361">
        <f>PSUYr1!M122 + PSUYr2!M122 + PSUYr3!M122 + PSUYr4!M122 + PSUYr5!M122</f>
        <v>0</v>
      </c>
      <c r="N122" s="271">
        <f>PSUYr1!N122 + PSUYr2!N122 + PSUYr3!N122 + PSUYr4!N122 + PSUYr5!N122</f>
        <v>0</v>
      </c>
    </row>
    <row r="123" spans="1:14">
      <c r="A123" s="2" t="str">
        <f>IF(Sponsor!A124 = "","",Sponsor!A124)</f>
        <v/>
      </c>
      <c r="B123" s="291" t="str">
        <f>IF(Sponsor!B124="","",Sponsor!B124)</f>
        <v/>
      </c>
      <c r="C123" s="46" t="str">
        <f>IF(Sponsor!C124="","",Sponsor!C124)</f>
        <v/>
      </c>
      <c r="D123" s="355">
        <f>Sponsor!D124</f>
        <v>0</v>
      </c>
      <c r="E123" s="361">
        <f>PSUYr1!E123 + PSUYr2!E123 + PSUYr3!E123 + PSUYr4!E123 + PSUYr5!E123</f>
        <v>0</v>
      </c>
      <c r="F123" s="361">
        <f>PSUYr1!F123 + PSUYr2!F123 + PSUYr3!F123 + PSUYr4!F123 + PSUYr5!F123</f>
        <v>0</v>
      </c>
      <c r="G123" s="361">
        <f>PSUYr1!G123 + PSUYr2!G123 + PSUYr3!G123 + PSUYr4!G123 + PSUYr5!G123</f>
        <v>0</v>
      </c>
      <c r="H123" s="361">
        <f>PSUYr1!H123 + PSUYr2!H123 + PSUYr3!H123 + PSUYr4!H123 + PSUYr5!H123</f>
        <v>0</v>
      </c>
      <c r="I123" s="361">
        <f>PSUYr1!I123 + PSUYr2!I123 + PSUYr3!I123 + PSUYr4!I123 + PSUYr5!I123</f>
        <v>0</v>
      </c>
      <c r="J123" s="59">
        <f>PSUYr1!J123 + PSUYr2!J123 + PSUYr3!J123 + PSUYr4!J123 + PSUYr5!J123</f>
        <v>0</v>
      </c>
      <c r="K123" s="59">
        <f>PSUYr1!K123 + PSUYr2!K123 + PSUYr3!K123 + PSUYr4!K123 + PSUYr5!K123</f>
        <v>0</v>
      </c>
      <c r="L123" s="361">
        <f>PSUYr1!L123 + PSUYr2!L123 + PSUYr3!L123 + PSUYr4!L123 + PSUYr5!L123</f>
        <v>0</v>
      </c>
      <c r="M123" s="361">
        <f>PSUYr1!M123 + PSUYr2!M123 + PSUYr3!M123 + PSUYr4!M123 + PSUYr5!M123</f>
        <v>0</v>
      </c>
      <c r="N123" s="271">
        <f>PSUYr1!N123 + PSUYr2!N123 + PSUYr3!N123 + PSUYr4!N123 + PSUYr5!N123</f>
        <v>0</v>
      </c>
    </row>
    <row r="124" spans="1:14">
      <c r="A124" s="2" t="str">
        <f>IF(Sponsor!A125 = "","",Sponsor!A125)</f>
        <v/>
      </c>
      <c r="B124" s="291" t="str">
        <f>IF(Sponsor!B125="","",Sponsor!B125)</f>
        <v/>
      </c>
      <c r="C124" s="46" t="str">
        <f>IF(Sponsor!C125="","",Sponsor!C125)</f>
        <v/>
      </c>
      <c r="D124" s="355">
        <f>Sponsor!D125</f>
        <v>0</v>
      </c>
      <c r="E124" s="361">
        <f>PSUYr1!E124 + PSUYr2!E124 + PSUYr3!E124 + PSUYr4!E124 + PSUYr5!E124</f>
        <v>0</v>
      </c>
      <c r="F124" s="361">
        <f>PSUYr1!F124 + PSUYr2!F124 + PSUYr3!F124 + PSUYr4!F124 + PSUYr5!F124</f>
        <v>0</v>
      </c>
      <c r="G124" s="361">
        <f>PSUYr1!G124 + PSUYr2!G124 + PSUYr3!G124 + PSUYr4!G124 + PSUYr5!G124</f>
        <v>0</v>
      </c>
      <c r="H124" s="361">
        <f>PSUYr1!H124 + PSUYr2!H124 + PSUYr3!H124 + PSUYr4!H124 + PSUYr5!H124</f>
        <v>0</v>
      </c>
      <c r="I124" s="361">
        <f>PSUYr1!I124 + PSUYr2!I124 + PSUYr3!I124 + PSUYr4!I124 + PSUYr5!I124</f>
        <v>0</v>
      </c>
      <c r="J124" s="59">
        <f>PSUYr1!J124 + PSUYr2!J124 + PSUYr3!J124 + PSUYr4!J124 + PSUYr5!J124</f>
        <v>0</v>
      </c>
      <c r="K124" s="59">
        <f>PSUYr1!K124 + PSUYr2!K124 + PSUYr3!K124 + PSUYr4!K124 + PSUYr5!K124</f>
        <v>0</v>
      </c>
      <c r="L124" s="361">
        <f>PSUYr1!L124 + PSUYr2!L124 + PSUYr3!L124 + PSUYr4!L124 + PSUYr5!L124</f>
        <v>0</v>
      </c>
      <c r="M124" s="361">
        <f>PSUYr1!M124 + PSUYr2!M124 + PSUYr3!M124 + PSUYr4!M124 + PSUYr5!M124</f>
        <v>0</v>
      </c>
      <c r="N124" s="271">
        <f>PSUYr1!N124 + PSUYr2!N124 + PSUYr3!N124 + PSUYr4!N124 + PSUYr5!N124</f>
        <v>0</v>
      </c>
    </row>
    <row r="125" spans="1:14">
      <c r="A125" s="2" t="str">
        <f>IF(Sponsor!A126 = "","",Sponsor!A126)</f>
        <v/>
      </c>
      <c r="B125" s="291" t="str">
        <f>IF(Sponsor!B126="","",Sponsor!B126)</f>
        <v/>
      </c>
      <c r="C125" s="46" t="str">
        <f>IF(Sponsor!C126="","",Sponsor!C126)</f>
        <v/>
      </c>
      <c r="D125" s="355">
        <f>Sponsor!D126</f>
        <v>0</v>
      </c>
      <c r="E125" s="361">
        <f>PSUYr1!E125 + PSUYr2!E125 + PSUYr3!E125 + PSUYr4!E125 + PSUYr5!E125</f>
        <v>0</v>
      </c>
      <c r="F125" s="361">
        <f>PSUYr1!F125 + PSUYr2!F125 + PSUYr3!F125 + PSUYr4!F125 + PSUYr5!F125</f>
        <v>0</v>
      </c>
      <c r="G125" s="361">
        <f>PSUYr1!G125 + PSUYr2!G125 + PSUYr3!G125 + PSUYr4!G125 + PSUYr5!G125</f>
        <v>0</v>
      </c>
      <c r="H125" s="361">
        <f>PSUYr1!H125 + PSUYr2!H125 + PSUYr3!H125 + PSUYr4!H125 + PSUYr5!H125</f>
        <v>0</v>
      </c>
      <c r="I125" s="361">
        <f>PSUYr1!I125 + PSUYr2!I125 + PSUYr3!I125 + PSUYr4!I125 + PSUYr5!I125</f>
        <v>0</v>
      </c>
      <c r="J125" s="59">
        <f>PSUYr1!J125 + PSUYr2!J125 + PSUYr3!J125 + PSUYr4!J125 + PSUYr5!J125</f>
        <v>0</v>
      </c>
      <c r="K125" s="59">
        <f>PSUYr1!K125 + PSUYr2!K125 + PSUYr3!K125 + PSUYr4!K125 + PSUYr5!K125</f>
        <v>0</v>
      </c>
      <c r="L125" s="361">
        <f>PSUYr1!L125 + PSUYr2!L125 + PSUYr3!L125 + PSUYr4!L125 + PSUYr5!L125</f>
        <v>0</v>
      </c>
      <c r="M125" s="361">
        <f>PSUYr1!M125 + PSUYr2!M125 + PSUYr3!M125 + PSUYr4!M125 + PSUYr5!M125</f>
        <v>0</v>
      </c>
      <c r="N125" s="271">
        <f>PSUYr1!N125 + PSUYr2!N125 + PSUYr3!N125 + PSUYr4!N125 + PSUYr5!N125</f>
        <v>0</v>
      </c>
    </row>
    <row r="126" spans="1:14">
      <c r="A126" s="2" t="str">
        <f>IF(Sponsor!A127 = "","",Sponsor!A127)</f>
        <v/>
      </c>
      <c r="B126" s="291" t="str">
        <f>IF(Sponsor!B127="","",Sponsor!B127)</f>
        <v/>
      </c>
      <c r="C126" s="46" t="str">
        <f>IF(Sponsor!C127="","",Sponsor!C127)</f>
        <v/>
      </c>
      <c r="D126" s="369">
        <f>Sponsor!D127</f>
        <v>0</v>
      </c>
      <c r="E126" s="361">
        <f>PSUYr1!E126 + PSUYr2!E126 + PSUYr3!E126 + PSUYr4!E126 + PSUYr5!E126</f>
        <v>0</v>
      </c>
      <c r="F126" s="361">
        <f>PSUYr1!F126 + PSUYr2!F126 + PSUYr3!F126 + PSUYr4!F126 + PSUYr5!F126</f>
        <v>0</v>
      </c>
      <c r="G126" s="361">
        <f>PSUYr1!G126 + PSUYr2!G126 + PSUYr3!G126 + PSUYr4!G126 + PSUYr5!G126</f>
        <v>0</v>
      </c>
      <c r="H126" s="361">
        <f>PSUYr1!H126 + PSUYr2!H126 + PSUYr3!H126 + PSUYr4!H126 + PSUYr5!H126</f>
        <v>0</v>
      </c>
      <c r="I126" s="447">
        <f>PSUYr1!I126 + PSUYr2!I126 + PSUYr3!I126 + PSUYr4!I126 + PSUYr5!I126</f>
        <v>0</v>
      </c>
      <c r="J126" s="59">
        <f>PSUYr1!J126 + PSUYr2!J126 + PSUYr3!J126 + PSUYr4!J126 + PSUYr5!J126</f>
        <v>0</v>
      </c>
      <c r="K126" s="59">
        <f>PSUYr1!K126 + PSUYr2!K126 + PSUYr3!K126 + PSUYr4!K126 + PSUYr5!K126</f>
        <v>0</v>
      </c>
      <c r="L126" s="361">
        <f>PSUYr1!L126 + PSUYr2!L126 + PSUYr3!L126 + PSUYr4!L126 + PSUYr5!L126</f>
        <v>0</v>
      </c>
      <c r="M126" s="361">
        <f>PSUYr1!M126 + PSUYr2!M126 + PSUYr3!M126 + PSUYr4!M126 + PSUYr5!M126</f>
        <v>0</v>
      </c>
      <c r="N126" s="271">
        <f>PSUYr1!N126 + PSUYr2!N126 + PSUYr3!N126 + PSUYr4!N126 + PSUYr5!N126</f>
        <v>0</v>
      </c>
    </row>
    <row r="127" spans="1:14" ht="13.5" thickBot="1">
      <c r="A127" s="2" t="str">
        <f>IF(PSUYr1!A127 = "","",PSUYr1!A127)</f>
        <v/>
      </c>
      <c r="B127" s="1140" t="s">
        <v>177</v>
      </c>
      <c r="C127" s="995"/>
      <c r="D127" s="265">
        <f>Sponsor!D128</f>
        <v>0</v>
      </c>
      <c r="E127" s="401">
        <f>PSUYr1!E127 + PSUYr2!E127 + PSUYr3!E127 + PSUYr4!E127 + PSUYr5!E127</f>
        <v>0</v>
      </c>
      <c r="F127" s="402">
        <f>PSUYr1!F127 + PSUYr2!F127 + PSUYr3!F127 + PSUYr4!F127 + PSUYr5!F127</f>
        <v>0</v>
      </c>
      <c r="G127" s="402">
        <f>PSUYr1!G127 + PSUYr2!G127 + PSUYr3!G127 + PSUYr4!G127 + PSUYr5!G127</f>
        <v>0</v>
      </c>
      <c r="H127" s="402">
        <f>PSUYr1!H127 + PSUYr2!H127 + PSUYr3!H127 + PSUYr4!H127 + PSUYr5!H127</f>
        <v>0</v>
      </c>
      <c r="I127" s="402">
        <f>PSUYr1!I127 + PSUYr2!I127 + PSUYr3!I127 + PSUYr4!I127 + PSUYr5!I127</f>
        <v>0</v>
      </c>
      <c r="J127" s="265">
        <f>PSUYr1!J127 + PSUYr2!J127 + PSUYr3!J127 + PSUYr4!J127 + PSUYr5!J127</f>
        <v>0</v>
      </c>
      <c r="K127" s="265">
        <f>PSUYr1!K127 + PSUYr2!K127 + PSUYr3!K127 + PSUYr4!K127 + PSUYr5!K127</f>
        <v>0</v>
      </c>
      <c r="L127" s="401">
        <f>PSUYr1!L127 + PSUYr2!L127 + PSUYr3!L127 + PSUYr4!L127 + PSUYr5!L127</f>
        <v>0</v>
      </c>
      <c r="M127" s="403">
        <f>PSUYr1!M127 + PSUYr2!M127 + PSUYr3!M127 + PSUYr4!M127 + PSUYr5!M127</f>
        <v>0</v>
      </c>
      <c r="N127" s="278">
        <f>PSUYr1!N127 + PSUYr2!N127 + PSUYr3!N127 + PSUYr4!N127 + PSUYr5!N127</f>
        <v>0</v>
      </c>
    </row>
    <row r="128" spans="1:14" ht="13">
      <c r="A128" s="310"/>
      <c r="B128" s="306" t="s">
        <v>210</v>
      </c>
      <c r="C128" s="267"/>
      <c r="D128" s="267"/>
      <c r="E128" s="267"/>
      <c r="F128" s="267"/>
      <c r="G128" s="267"/>
      <c r="H128" s="267"/>
      <c r="I128" s="267"/>
      <c r="J128" s="267"/>
      <c r="K128" s="267"/>
      <c r="L128" s="267"/>
      <c r="M128" s="267"/>
      <c r="N128" s="268"/>
    </row>
    <row r="129" spans="1:14" ht="13">
      <c r="A129" s="310"/>
      <c r="B129" s="307"/>
      <c r="C129" s="342" t="s">
        <v>207</v>
      </c>
      <c r="D129" s="343"/>
      <c r="E129" s="102"/>
      <c r="F129" s="102"/>
      <c r="G129" s="102"/>
      <c r="H129" s="102"/>
      <c r="I129" s="102"/>
      <c r="J129" s="102"/>
      <c r="K129" s="96"/>
      <c r="L129" s="102"/>
      <c r="M129" s="102"/>
      <c r="N129" s="341"/>
    </row>
    <row r="130" spans="1:14">
      <c r="A130" s="310"/>
      <c r="B130" s="366" t="str">
        <f>Sponsor!B131</f>
        <v>01</v>
      </c>
      <c r="C130" s="365" t="str">
        <f>IF(Sponsor!C131="","",Sponsor!C131)</f>
        <v/>
      </c>
      <c r="D130" s="339">
        <f>Sponsor!I131</f>
        <v>0</v>
      </c>
      <c r="E130" s="340"/>
      <c r="F130" s="339"/>
      <c r="G130" s="339"/>
      <c r="H130" s="339"/>
      <c r="I130" s="339"/>
      <c r="J130" s="339">
        <f>PSUYr1!J130 + PSUYr2!J130 + PSUYr3!J130 + PSUYr4!J130 + PSUYr5!J130</f>
        <v>0</v>
      </c>
      <c r="K130" s="339">
        <f>Sponsor!P131+J130</f>
        <v>0</v>
      </c>
      <c r="L130" s="339">
        <f>PSUYr1!L130 +PSUYr2!L130 + PSUYr3!L130 + PSUYr4!L130 + PSUYr5!L130</f>
        <v>0</v>
      </c>
      <c r="M130" s="339">
        <f>PSUYr1!M130 +PSUYr2!M130 + PSUYr3!M130 + PSUYr4!M130 + PSUYr5!M130</f>
        <v>0</v>
      </c>
      <c r="N130" s="422">
        <f>D130+J130+L130+M130</f>
        <v>0</v>
      </c>
    </row>
    <row r="131" spans="1:14">
      <c r="A131" s="310">
        <f>Sponsor!A132</f>
        <v>730001</v>
      </c>
      <c r="B131" s="367"/>
      <c r="C131" s="350" t="str">
        <f>Sponsor!C132</f>
        <v>Less than $25K</v>
      </c>
      <c r="D131" s="381">
        <f>Sponsor!I132</f>
        <v>0</v>
      </c>
      <c r="E131" s="1005" t="s">
        <v>235</v>
      </c>
      <c r="F131" s="1095"/>
      <c r="G131" s="1095"/>
      <c r="H131" s="1095"/>
      <c r="I131" s="1096"/>
      <c r="J131" s="478">
        <f>PSUYr1!J131 + PSUYr2!J131 + PSUYr3!J131 + PSUYr4!J131 + PSUYr5!J131</f>
        <v>0</v>
      </c>
      <c r="K131" s="478">
        <f>D131+J131</f>
        <v>0</v>
      </c>
      <c r="L131" s="982" t="s">
        <v>235</v>
      </c>
      <c r="M131" s="983"/>
      <c r="N131" s="379">
        <f t="shared" ref="N131:N159" si="1">D131</f>
        <v>0</v>
      </c>
    </row>
    <row r="132" spans="1:14">
      <c r="A132" s="310">
        <f>Sponsor!A133</f>
        <v>730001</v>
      </c>
      <c r="B132" s="368"/>
      <c r="C132" s="350" t="str">
        <f>Sponsor!C133</f>
        <v>Greater than $25K</v>
      </c>
      <c r="D132" s="382">
        <f>Sponsor!I133</f>
        <v>0</v>
      </c>
      <c r="E132" s="1097"/>
      <c r="F132" s="1098"/>
      <c r="G132" s="1098"/>
      <c r="H132" s="1098"/>
      <c r="I132" s="1099"/>
      <c r="J132" s="478">
        <f>PSUYr1!J132 + PSUYr2!J132 + PSUYr3!J132 + PSUYr4!J132 + PSUYr5!J132</f>
        <v>0</v>
      </c>
      <c r="K132" s="478">
        <f>D132+J132</f>
        <v>0</v>
      </c>
      <c r="L132" s="984"/>
      <c r="M132" s="985"/>
      <c r="N132" s="380">
        <f t="shared" si="1"/>
        <v>0</v>
      </c>
    </row>
    <row r="133" spans="1:14">
      <c r="A133" s="310"/>
      <c r="B133" s="366" t="str">
        <f>Sponsor!B134</f>
        <v>02</v>
      </c>
      <c r="C133" s="365" t="str">
        <f>IF(Sponsor!C134="","",Sponsor!C134)</f>
        <v/>
      </c>
      <c r="D133" s="339">
        <f>Sponsor!I134</f>
        <v>0</v>
      </c>
      <c r="E133" s="340"/>
      <c r="F133" s="339"/>
      <c r="G133" s="339"/>
      <c r="H133" s="339"/>
      <c r="I133" s="339"/>
      <c r="J133" s="339">
        <f>PSUYr1!J133 + PSUYr2!J133 + PSUYr3!J133 + PSUYr4!J133 + PSUYr5!J133</f>
        <v>0</v>
      </c>
      <c r="K133" s="339">
        <f>Sponsor!P134+J133</f>
        <v>0</v>
      </c>
      <c r="L133" s="339">
        <f>PSUYr1!L133 +PSUYr2!L133 + PSUYr3!L133 + PSUYr4!L133 + PSUYr5!L133</f>
        <v>0</v>
      </c>
      <c r="M133" s="339">
        <f>PSUYr1!M133 +PSUYr2!M133 + PSUYr3!M133 + PSUYr4!M133 + PSUYr5!M133</f>
        <v>0</v>
      </c>
      <c r="N133" s="422">
        <f>D133+J133+L133+M133</f>
        <v>0</v>
      </c>
    </row>
    <row r="134" spans="1:14">
      <c r="A134" s="310">
        <f>Sponsor!A135</f>
        <v>730001</v>
      </c>
      <c r="B134" s="367"/>
      <c r="C134" s="350" t="str">
        <f>Sponsor!C135</f>
        <v>Less than $25K</v>
      </c>
      <c r="D134" s="381">
        <f>Sponsor!I135</f>
        <v>0</v>
      </c>
      <c r="E134" s="1005" t="s">
        <v>235</v>
      </c>
      <c r="F134" s="1095"/>
      <c r="G134" s="1095"/>
      <c r="H134" s="1095"/>
      <c r="I134" s="1096"/>
      <c r="J134" s="478">
        <f>PSUYr1!J134 + PSUYr2!J134 + PSUYr3!J134 + PSUYr4!J134 + PSUYr5!J134</f>
        <v>0</v>
      </c>
      <c r="K134" s="478">
        <f>D134+J134</f>
        <v>0</v>
      </c>
      <c r="L134" s="982" t="s">
        <v>235</v>
      </c>
      <c r="M134" s="983"/>
      <c r="N134" s="379">
        <f t="shared" si="1"/>
        <v>0</v>
      </c>
    </row>
    <row r="135" spans="1:14">
      <c r="A135" s="310">
        <f>Sponsor!A136</f>
        <v>730001</v>
      </c>
      <c r="B135" s="368"/>
      <c r="C135" s="350" t="str">
        <f>Sponsor!C136</f>
        <v>Greater than $25K</v>
      </c>
      <c r="D135" s="382">
        <f>Sponsor!I136</f>
        <v>0</v>
      </c>
      <c r="E135" s="1097"/>
      <c r="F135" s="1098"/>
      <c r="G135" s="1098"/>
      <c r="H135" s="1098"/>
      <c r="I135" s="1099"/>
      <c r="J135" s="478">
        <f>PSUYr1!J135 + PSUYr2!J135 + PSUYr3!J135 + PSUYr4!J135 + PSUYr5!J135</f>
        <v>0</v>
      </c>
      <c r="K135" s="478">
        <f>D135+J135</f>
        <v>0</v>
      </c>
      <c r="L135" s="984"/>
      <c r="M135" s="985"/>
      <c r="N135" s="380">
        <f t="shared" si="1"/>
        <v>0</v>
      </c>
    </row>
    <row r="136" spans="1:14">
      <c r="A136" s="310"/>
      <c r="B136" s="366" t="str">
        <f>Sponsor!B137</f>
        <v>03</v>
      </c>
      <c r="C136" s="365" t="str">
        <f>IF(Sponsor!C137="","",Sponsor!C137)</f>
        <v/>
      </c>
      <c r="D136" s="339">
        <f>Sponsor!I137</f>
        <v>0</v>
      </c>
      <c r="E136" s="340"/>
      <c r="F136" s="339"/>
      <c r="G136" s="339"/>
      <c r="H136" s="339"/>
      <c r="I136" s="339"/>
      <c r="J136" s="339">
        <f>PSUYr1!J136 + PSUYr2!J136 + PSUYr3!J136 + PSUYr4!J136 + PSUYr5!J136</f>
        <v>0</v>
      </c>
      <c r="K136" s="339">
        <f>Sponsor!P137+J136</f>
        <v>0</v>
      </c>
      <c r="L136" s="339">
        <f>PSUYr1!L136 +PSUYr2!L136 + PSUYr3!L136 + PSUYr4!L136 + PSUYr5!L136</f>
        <v>0</v>
      </c>
      <c r="M136" s="339">
        <f>PSUYr1!M136 +PSUYr2!M136 + PSUYr3!M136 + PSUYr4!M136 + PSUYr5!M136</f>
        <v>0</v>
      </c>
      <c r="N136" s="422">
        <f>D136+L136+M136</f>
        <v>0</v>
      </c>
    </row>
    <row r="137" spans="1:14">
      <c r="A137" s="310">
        <f>Sponsor!A138</f>
        <v>60250</v>
      </c>
      <c r="B137" s="367"/>
      <c r="C137" s="350" t="str">
        <f>Sponsor!C138</f>
        <v>Less than $25K</v>
      </c>
      <c r="D137" s="381">
        <f>Sponsor!I138</f>
        <v>0</v>
      </c>
      <c r="E137" s="1005" t="s">
        <v>235</v>
      </c>
      <c r="F137" s="1095"/>
      <c r="G137" s="1095"/>
      <c r="H137" s="1095"/>
      <c r="I137" s="1096"/>
      <c r="J137" s="478">
        <f>PSUYr1!J137 + PSUYr2!J137 + PSUYr3!J137 + PSUYr4!J137 + PSUYr5!J137</f>
        <v>0</v>
      </c>
      <c r="K137" s="478">
        <f>D137+J137</f>
        <v>0</v>
      </c>
      <c r="L137" s="982" t="s">
        <v>235</v>
      </c>
      <c r="M137" s="983"/>
      <c r="N137" s="379">
        <f t="shared" si="1"/>
        <v>0</v>
      </c>
    </row>
    <row r="138" spans="1:14">
      <c r="A138" s="310">
        <f>Sponsor!A139</f>
        <v>60270</v>
      </c>
      <c r="B138" s="368"/>
      <c r="C138" s="350" t="str">
        <f>Sponsor!C139</f>
        <v>Greater than $25K</v>
      </c>
      <c r="D138" s="382">
        <f>Sponsor!I139</f>
        <v>0</v>
      </c>
      <c r="E138" s="1097"/>
      <c r="F138" s="1098"/>
      <c r="G138" s="1098"/>
      <c r="H138" s="1098"/>
      <c r="I138" s="1099"/>
      <c r="J138" s="478">
        <f>PSUYr1!J138 + PSUYr2!J138 + PSUYr3!J138 + PSUYr4!J138 + PSUYr5!J138</f>
        <v>0</v>
      </c>
      <c r="K138" s="478">
        <f>D138+J138</f>
        <v>0</v>
      </c>
      <c r="L138" s="984"/>
      <c r="M138" s="985"/>
      <c r="N138" s="380">
        <f t="shared" si="1"/>
        <v>0</v>
      </c>
    </row>
    <row r="139" spans="1:14">
      <c r="A139" s="310"/>
      <c r="B139" s="366" t="str">
        <f>Sponsor!B140</f>
        <v>04</v>
      </c>
      <c r="C139" s="365" t="str">
        <f>IF(Sponsor!C140="","",Sponsor!C140)</f>
        <v/>
      </c>
      <c r="D139" s="339">
        <f>Sponsor!I140</f>
        <v>0</v>
      </c>
      <c r="E139" s="340"/>
      <c r="F139" s="339"/>
      <c r="G139" s="339"/>
      <c r="H139" s="339"/>
      <c r="I139" s="339"/>
      <c r="J139" s="339">
        <f>PSUYr1!J139 + PSUYr2!J139 + PSUYr3!J139 + PSUYr4!J139 + PSUYr5!J139</f>
        <v>0</v>
      </c>
      <c r="K139" s="339">
        <f>Sponsor!P140+J139</f>
        <v>0</v>
      </c>
      <c r="L139" s="339">
        <f>PSUYr1!L139 +PSUYr2!L139 + PSUYr3!L139 + PSUYr4!L139 + PSUYr5!L139</f>
        <v>0</v>
      </c>
      <c r="M139" s="339">
        <f>PSUYr1!M139 +PSUYr2!M139 + PSUYr3!M139 + PSUYr4!M139 + PSUYr5!M139</f>
        <v>0</v>
      </c>
      <c r="N139" s="422">
        <f>D139+L139+M139</f>
        <v>0</v>
      </c>
    </row>
    <row r="140" spans="1:14">
      <c r="A140" s="310">
        <f>Sponsor!A141</f>
        <v>60250</v>
      </c>
      <c r="B140" s="367"/>
      <c r="C140" s="350" t="str">
        <f>Sponsor!C141</f>
        <v>Less than $25K</v>
      </c>
      <c r="D140" s="381">
        <f>Sponsor!I141</f>
        <v>0</v>
      </c>
      <c r="E140" s="1005" t="s">
        <v>235</v>
      </c>
      <c r="F140" s="1095"/>
      <c r="G140" s="1095"/>
      <c r="H140" s="1095"/>
      <c r="I140" s="1096"/>
      <c r="J140" s="478">
        <f>PSUYr1!J140 + PSUYr2!J140 + PSUYr3!J140 + PSUYr4!J140 + PSUYr5!J140</f>
        <v>0</v>
      </c>
      <c r="K140" s="478">
        <f>D140+J140</f>
        <v>0</v>
      </c>
      <c r="L140" s="982" t="s">
        <v>235</v>
      </c>
      <c r="M140" s="983"/>
      <c r="N140" s="379">
        <f t="shared" si="1"/>
        <v>0</v>
      </c>
    </row>
    <row r="141" spans="1:14">
      <c r="A141" s="310">
        <f>Sponsor!A142</f>
        <v>60270</v>
      </c>
      <c r="B141" s="368"/>
      <c r="C141" s="350" t="str">
        <f>Sponsor!C142</f>
        <v>Greater than $25K</v>
      </c>
      <c r="D141" s="382">
        <f>Sponsor!I142</f>
        <v>0</v>
      </c>
      <c r="E141" s="1097"/>
      <c r="F141" s="1098"/>
      <c r="G141" s="1098"/>
      <c r="H141" s="1098"/>
      <c r="I141" s="1099"/>
      <c r="J141" s="478">
        <f>PSUYr1!J141 + PSUYr2!J141 + PSUYr3!J141 + PSUYr4!J141 + PSUYr5!J141</f>
        <v>0</v>
      </c>
      <c r="K141" s="478">
        <f>D141+J141</f>
        <v>0</v>
      </c>
      <c r="L141" s="984"/>
      <c r="M141" s="985"/>
      <c r="N141" s="380">
        <f t="shared" si="1"/>
        <v>0</v>
      </c>
    </row>
    <row r="142" spans="1:14">
      <c r="A142" s="310"/>
      <c r="B142" s="366" t="str">
        <f>Sponsor!B143</f>
        <v>05</v>
      </c>
      <c r="C142" s="365" t="str">
        <f>IF(Sponsor!C143="","",Sponsor!C143)</f>
        <v/>
      </c>
      <c r="D142" s="339">
        <f>Sponsor!I143</f>
        <v>0</v>
      </c>
      <c r="E142" s="340"/>
      <c r="F142" s="339"/>
      <c r="G142" s="339"/>
      <c r="H142" s="339"/>
      <c r="I142" s="339"/>
      <c r="J142" s="339">
        <f>PSUYr1!J142 + PSUYr2!J142 + PSUYr3!J142 + PSUYr4!J142 + PSUYr5!J142</f>
        <v>0</v>
      </c>
      <c r="K142" s="339">
        <f>Sponsor!P143+J142</f>
        <v>0</v>
      </c>
      <c r="L142" s="339">
        <f>PSUYr1!L142 +PSUYr2!L142 + PSUYr3!L142 + PSUYr4!L142 + PSUYr5!L142</f>
        <v>0</v>
      </c>
      <c r="M142" s="339">
        <f>PSUYr1!M142 +PSUYr2!M142 + PSUYr3!M142 + PSUYr4!M142 + PSUYr5!M142</f>
        <v>0</v>
      </c>
      <c r="N142" s="422">
        <f>D142+L142+M142</f>
        <v>0</v>
      </c>
    </row>
    <row r="143" spans="1:14">
      <c r="A143" s="310">
        <f>Sponsor!A144</f>
        <v>60250</v>
      </c>
      <c r="B143" s="367"/>
      <c r="C143" s="350" t="str">
        <f>Sponsor!C144</f>
        <v>Less than $25K</v>
      </c>
      <c r="D143" s="381">
        <f>Sponsor!I144</f>
        <v>0</v>
      </c>
      <c r="E143" s="1005" t="s">
        <v>235</v>
      </c>
      <c r="F143" s="1095"/>
      <c r="G143" s="1095"/>
      <c r="H143" s="1095"/>
      <c r="I143" s="1096"/>
      <c r="J143" s="478">
        <f>PSUYr1!J143 + PSUYr2!J143 + PSUYr3!J143 + PSUYr4!J143 + PSUYr5!J143</f>
        <v>0</v>
      </c>
      <c r="K143" s="478">
        <f>D143+J143</f>
        <v>0</v>
      </c>
      <c r="L143" s="982" t="s">
        <v>235</v>
      </c>
      <c r="M143" s="983"/>
      <c r="N143" s="379">
        <f t="shared" si="1"/>
        <v>0</v>
      </c>
    </row>
    <row r="144" spans="1:14">
      <c r="A144" s="310">
        <f>Sponsor!A145</f>
        <v>60270</v>
      </c>
      <c r="B144" s="368"/>
      <c r="C144" s="350" t="str">
        <f>Sponsor!C145</f>
        <v>Greater than $25K</v>
      </c>
      <c r="D144" s="382">
        <f>Sponsor!I145</f>
        <v>0</v>
      </c>
      <c r="E144" s="1097"/>
      <c r="F144" s="1098"/>
      <c r="G144" s="1098"/>
      <c r="H144" s="1098"/>
      <c r="I144" s="1099"/>
      <c r="J144" s="478">
        <f>PSUYr1!J144 + PSUYr2!J144 + PSUYr3!J144 + PSUYr4!J144 + PSUYr5!J144</f>
        <v>0</v>
      </c>
      <c r="K144" s="478">
        <f>D144+J144</f>
        <v>0</v>
      </c>
      <c r="L144" s="984"/>
      <c r="M144" s="985"/>
      <c r="N144" s="380">
        <f t="shared" si="1"/>
        <v>0</v>
      </c>
    </row>
    <row r="145" spans="1:14">
      <c r="A145" s="310"/>
      <c r="B145" s="366" t="str">
        <f>Sponsor!B146</f>
        <v>06</v>
      </c>
      <c r="C145" s="365" t="str">
        <f>IF(Sponsor!C146="","",Sponsor!C146)</f>
        <v/>
      </c>
      <c r="D145" s="339">
        <f>Sponsor!I146</f>
        <v>0</v>
      </c>
      <c r="E145" s="340"/>
      <c r="F145" s="339"/>
      <c r="G145" s="339"/>
      <c r="H145" s="339"/>
      <c r="I145" s="339"/>
      <c r="J145" s="339">
        <f>PSUYr1!J145 + PSUYr2!J145 + PSUYr3!J145 + PSUYr4!J145 + PSUYr5!J145</f>
        <v>0</v>
      </c>
      <c r="K145" s="339">
        <f>Sponsor!P146+J145</f>
        <v>0</v>
      </c>
      <c r="L145" s="339">
        <f>PSUYr1!L145 +PSUYr2!L145 + PSUYr3!L145 + PSUYr4!L145 + PSUYr5!L145</f>
        <v>0</v>
      </c>
      <c r="M145" s="339">
        <f>PSUYr1!M145 +PSUYr2!M145 + PSUYr3!M145 + PSUYr4!M145 + PSUYr5!M145</f>
        <v>0</v>
      </c>
      <c r="N145" s="422">
        <f>D145++L145+M145</f>
        <v>0</v>
      </c>
    </row>
    <row r="146" spans="1:14">
      <c r="A146" s="310">
        <f>Sponsor!A147</f>
        <v>60250</v>
      </c>
      <c r="B146" s="367"/>
      <c r="C146" s="350" t="str">
        <f>Sponsor!C147</f>
        <v>Less than $25K</v>
      </c>
      <c r="D146" s="381">
        <f>Sponsor!I147</f>
        <v>0</v>
      </c>
      <c r="E146" s="1005" t="s">
        <v>235</v>
      </c>
      <c r="F146" s="1095"/>
      <c r="G146" s="1095"/>
      <c r="H146" s="1095"/>
      <c r="I146" s="1096"/>
      <c r="J146" s="478">
        <f>PSUYr1!J146 + PSUYr2!J146 + PSUYr3!J146 + PSUYr4!J146 + PSUYr5!J146</f>
        <v>0</v>
      </c>
      <c r="K146" s="478">
        <f>D146+J146</f>
        <v>0</v>
      </c>
      <c r="L146" s="982" t="s">
        <v>235</v>
      </c>
      <c r="M146" s="983"/>
      <c r="N146" s="379">
        <f t="shared" si="1"/>
        <v>0</v>
      </c>
    </row>
    <row r="147" spans="1:14">
      <c r="A147" s="310">
        <f>Sponsor!A148</f>
        <v>60270</v>
      </c>
      <c r="B147" s="368"/>
      <c r="C147" s="350" t="str">
        <f>Sponsor!C148</f>
        <v>Greater than $25K</v>
      </c>
      <c r="D147" s="382">
        <f>Sponsor!I148</f>
        <v>0</v>
      </c>
      <c r="E147" s="1097"/>
      <c r="F147" s="1098"/>
      <c r="G147" s="1098"/>
      <c r="H147" s="1098"/>
      <c r="I147" s="1099"/>
      <c r="J147" s="478">
        <f>PSUYr1!J147 + PSUYr2!J147 + PSUYr3!J147 + PSUYr4!J147 + PSUYr5!J147</f>
        <v>0</v>
      </c>
      <c r="K147" s="478">
        <f>D147+J147</f>
        <v>0</v>
      </c>
      <c r="L147" s="984"/>
      <c r="M147" s="985"/>
      <c r="N147" s="380">
        <f t="shared" si="1"/>
        <v>0</v>
      </c>
    </row>
    <row r="148" spans="1:14">
      <c r="A148" s="310"/>
      <c r="B148" s="366" t="str">
        <f>Sponsor!B149</f>
        <v>07</v>
      </c>
      <c r="C148" s="365" t="str">
        <f>IF(Sponsor!C149="","",Sponsor!C149)</f>
        <v/>
      </c>
      <c r="D148" s="339">
        <f>Sponsor!I149</f>
        <v>0</v>
      </c>
      <c r="E148" s="340"/>
      <c r="F148" s="339"/>
      <c r="G148" s="339"/>
      <c r="H148" s="339"/>
      <c r="I148" s="339"/>
      <c r="J148" s="339">
        <f>PSUYr1!J148 + PSUYr2!J148 + PSUYr3!J148 + PSUYr4!J148 + PSUYr5!J148</f>
        <v>0</v>
      </c>
      <c r="K148" s="339">
        <f>Sponsor!P149+J148</f>
        <v>0</v>
      </c>
      <c r="L148" s="339">
        <f>PSUYr1!L148 +PSUYr2!L148 + PSUYr3!L148 + PSUYr4!L148 + PSUYr5!L148</f>
        <v>0</v>
      </c>
      <c r="M148" s="339">
        <f>PSUYr1!M148 +PSUYr2!M148 + PSUYr3!M148 + PSUYr4!M148 + PSUYr5!M148</f>
        <v>0</v>
      </c>
      <c r="N148" s="422">
        <f>D148+L148+M148</f>
        <v>0</v>
      </c>
    </row>
    <row r="149" spans="1:14">
      <c r="A149" s="310">
        <f>Sponsor!A150</f>
        <v>60250</v>
      </c>
      <c r="B149" s="367"/>
      <c r="C149" s="350" t="str">
        <f>Sponsor!C150</f>
        <v>Less than $25K</v>
      </c>
      <c r="D149" s="381">
        <f>Sponsor!I150</f>
        <v>0</v>
      </c>
      <c r="E149" s="1005" t="s">
        <v>235</v>
      </c>
      <c r="F149" s="1095"/>
      <c r="G149" s="1095"/>
      <c r="H149" s="1095"/>
      <c r="I149" s="1096"/>
      <c r="J149" s="478">
        <f>PSUYr1!J149 + PSUYr2!J149 + PSUYr3!J149 + PSUYr4!J149 + PSUYr5!J149</f>
        <v>0</v>
      </c>
      <c r="K149" s="478">
        <f>D149+J149</f>
        <v>0</v>
      </c>
      <c r="L149" s="982" t="s">
        <v>235</v>
      </c>
      <c r="M149" s="983"/>
      <c r="N149" s="379">
        <f t="shared" si="1"/>
        <v>0</v>
      </c>
    </row>
    <row r="150" spans="1:14">
      <c r="A150" s="310">
        <f>Sponsor!A151</f>
        <v>60270</v>
      </c>
      <c r="B150" s="368"/>
      <c r="C150" s="350" t="str">
        <f>Sponsor!C151</f>
        <v>Greater than $25K</v>
      </c>
      <c r="D150" s="382">
        <f>Sponsor!I151</f>
        <v>0</v>
      </c>
      <c r="E150" s="1097"/>
      <c r="F150" s="1098"/>
      <c r="G150" s="1098"/>
      <c r="H150" s="1098"/>
      <c r="I150" s="1099"/>
      <c r="J150" s="478">
        <f>PSUYr1!J150 + PSUYr2!J150 + PSUYr3!J150 + PSUYr4!J150 + PSUYr5!J150</f>
        <v>0</v>
      </c>
      <c r="K150" s="478">
        <f>D150+J150</f>
        <v>0</v>
      </c>
      <c r="L150" s="984"/>
      <c r="M150" s="985"/>
      <c r="N150" s="380">
        <f t="shared" si="1"/>
        <v>0</v>
      </c>
    </row>
    <row r="151" spans="1:14">
      <c r="A151" s="310"/>
      <c r="B151" s="366" t="str">
        <f>Sponsor!B152</f>
        <v>08</v>
      </c>
      <c r="C151" s="365" t="str">
        <f>IF(Sponsor!C152="","",Sponsor!C152)</f>
        <v/>
      </c>
      <c r="D151" s="339">
        <f>Sponsor!I152</f>
        <v>0</v>
      </c>
      <c r="E151" s="340"/>
      <c r="F151" s="339"/>
      <c r="G151" s="339"/>
      <c r="H151" s="339"/>
      <c r="I151" s="339"/>
      <c r="J151" s="339">
        <f>PSUYr1!J151 + PSUYr2!J151 + PSUYr3!J151 + PSUYr4!J151 + PSUYr5!J151</f>
        <v>0</v>
      </c>
      <c r="K151" s="339">
        <f>Sponsor!P152+J151</f>
        <v>0</v>
      </c>
      <c r="L151" s="339">
        <f>PSUYr1!L151 +PSUYr2!L151 + PSUYr3!L151 + PSUYr4!L151 + PSUYr5!L151</f>
        <v>0</v>
      </c>
      <c r="M151" s="339">
        <f>PSUYr1!M151 +PSUYr2!M151 + PSUYr3!M151 + PSUYr4!M151 + PSUYr5!M151</f>
        <v>0</v>
      </c>
      <c r="N151" s="422">
        <f>D151+L151+M151</f>
        <v>0</v>
      </c>
    </row>
    <row r="152" spans="1:14">
      <c r="A152" s="310">
        <f>Sponsor!A153</f>
        <v>60250</v>
      </c>
      <c r="B152" s="367"/>
      <c r="C152" s="350" t="str">
        <f>Sponsor!C153</f>
        <v>Less than $25K</v>
      </c>
      <c r="D152" s="383">
        <f>Sponsor!I153</f>
        <v>0</v>
      </c>
      <c r="E152" s="1005" t="s">
        <v>235</v>
      </c>
      <c r="F152" s="1095"/>
      <c r="G152" s="1095"/>
      <c r="H152" s="1095"/>
      <c r="I152" s="1096"/>
      <c r="J152" s="478">
        <f>PSUYr1!J152 + PSUYr2!J152 + PSUYr3!J152 + PSUYr4!J152 + PSUYr5!J152</f>
        <v>0</v>
      </c>
      <c r="K152" s="478">
        <f>D152+J152</f>
        <v>0</v>
      </c>
      <c r="L152" s="982" t="s">
        <v>235</v>
      </c>
      <c r="M152" s="983"/>
      <c r="N152" s="379">
        <f t="shared" si="1"/>
        <v>0</v>
      </c>
    </row>
    <row r="153" spans="1:14">
      <c r="A153" s="310">
        <f>Sponsor!A154</f>
        <v>60270</v>
      </c>
      <c r="B153" s="368"/>
      <c r="C153" s="350" t="str">
        <f>Sponsor!C154</f>
        <v>Greater than $25K</v>
      </c>
      <c r="D153" s="384">
        <f>Sponsor!I154</f>
        <v>0</v>
      </c>
      <c r="E153" s="1097"/>
      <c r="F153" s="1098"/>
      <c r="G153" s="1098"/>
      <c r="H153" s="1098"/>
      <c r="I153" s="1099"/>
      <c r="J153" s="478">
        <f>PSUYr1!J153 + PSUYr2!J153 + PSUYr3!J153 + PSUYr4!J153 + PSUYr5!J153</f>
        <v>0</v>
      </c>
      <c r="K153" s="478">
        <f>D153+J153</f>
        <v>0</v>
      </c>
      <c r="L153" s="984"/>
      <c r="M153" s="985"/>
      <c r="N153" s="380">
        <f t="shared" si="1"/>
        <v>0</v>
      </c>
    </row>
    <row r="154" spans="1:14">
      <c r="A154" s="310"/>
      <c r="B154" s="366" t="str">
        <f>Sponsor!B155</f>
        <v>09</v>
      </c>
      <c r="C154" s="365" t="str">
        <f>IF(Sponsor!C155="","",Sponsor!C155)</f>
        <v/>
      </c>
      <c r="D154" s="339">
        <f>Sponsor!I155</f>
        <v>0</v>
      </c>
      <c r="E154" s="340"/>
      <c r="F154" s="339"/>
      <c r="G154" s="339"/>
      <c r="H154" s="339"/>
      <c r="I154" s="339"/>
      <c r="J154" s="339">
        <f>PSUYr1!J154 + PSUYr2!J154 + PSUYr3!J154 + PSUYr4!J154 + PSUYr5!J154</f>
        <v>0</v>
      </c>
      <c r="K154" s="339">
        <f>Sponsor!P155+J154</f>
        <v>0</v>
      </c>
      <c r="L154" s="339">
        <f>PSUYr1!L154 +PSUYr2!L154 + PSUYr3!L154 + PSUYr4!L154 + PSUYr5!L154</f>
        <v>0</v>
      </c>
      <c r="M154" s="339">
        <f>PSUYr1!M154 +PSUYr2!M154 + PSUYr3!M154 + PSUYr4!M154 + PSUYr5!M154</f>
        <v>0</v>
      </c>
      <c r="N154" s="422">
        <f>D154+L154+M154</f>
        <v>0</v>
      </c>
    </row>
    <row r="155" spans="1:14">
      <c r="A155" s="310">
        <f>Sponsor!A156</f>
        <v>60250</v>
      </c>
      <c r="B155" s="367"/>
      <c r="C155" s="350" t="str">
        <f>Sponsor!C156</f>
        <v>Less than $25K</v>
      </c>
      <c r="D155" s="383">
        <f>Sponsor!I156</f>
        <v>0</v>
      </c>
      <c r="E155" s="1005" t="s">
        <v>235</v>
      </c>
      <c r="F155" s="1095"/>
      <c r="G155" s="1095"/>
      <c r="H155" s="1095"/>
      <c r="I155" s="1096"/>
      <c r="J155" s="478">
        <f>PSUYr1!J155 + PSUYr2!J155 + PSUYr3!J155 + PSUYr4!J155 + PSUYr5!J155</f>
        <v>0</v>
      </c>
      <c r="K155" s="478">
        <f>D155+J155</f>
        <v>0</v>
      </c>
      <c r="L155" s="982" t="s">
        <v>235</v>
      </c>
      <c r="M155" s="983"/>
      <c r="N155" s="379">
        <f t="shared" si="1"/>
        <v>0</v>
      </c>
    </row>
    <row r="156" spans="1:14">
      <c r="A156" s="310">
        <f>Sponsor!A157</f>
        <v>60270</v>
      </c>
      <c r="B156" s="368"/>
      <c r="C156" s="350" t="str">
        <f>Sponsor!C157</f>
        <v>Greater than $25K</v>
      </c>
      <c r="D156" s="384">
        <f>Sponsor!I157</f>
        <v>0</v>
      </c>
      <c r="E156" s="1097"/>
      <c r="F156" s="1098"/>
      <c r="G156" s="1098"/>
      <c r="H156" s="1098"/>
      <c r="I156" s="1099"/>
      <c r="J156" s="478">
        <f>PSUYr1!J156 + PSUYr2!J156 + PSUYr3!J156 + PSUYr4!J156 + PSUYr5!J156</f>
        <v>0</v>
      </c>
      <c r="K156" s="478">
        <f>D156+J156</f>
        <v>0</v>
      </c>
      <c r="L156" s="984"/>
      <c r="M156" s="985"/>
      <c r="N156" s="380">
        <f t="shared" si="1"/>
        <v>0</v>
      </c>
    </row>
    <row r="157" spans="1:14">
      <c r="A157" s="310"/>
      <c r="B157" s="366">
        <f>Sponsor!B158</f>
        <v>10</v>
      </c>
      <c r="C157" s="365" t="str">
        <f>IF(Sponsor!C158="","",Sponsor!C158)</f>
        <v/>
      </c>
      <c r="D157" s="339">
        <f>Sponsor!I158</f>
        <v>0</v>
      </c>
      <c r="E157" s="340"/>
      <c r="F157" s="339"/>
      <c r="G157" s="339"/>
      <c r="H157" s="339"/>
      <c r="I157" s="339"/>
      <c r="J157" s="339">
        <f>PSUYr1!J157 + PSUYr2!J157 + PSUYr3!J157 + PSUYr4!J157 + PSUYr5!J157</f>
        <v>0</v>
      </c>
      <c r="K157" s="339">
        <f>Sponsor!P158+J157</f>
        <v>0</v>
      </c>
      <c r="L157" s="339">
        <f>PSUYr1!L157 +PSUYr2!L157 + PSUYr3!L157 + PSUYr4!L157 + PSUYr5!L157</f>
        <v>0</v>
      </c>
      <c r="M157" s="339">
        <f>PSUYr1!M157 +PSUYr2!M157 + PSUYr3!M157 + PSUYr4!M157 + PSUYr5!M157</f>
        <v>0</v>
      </c>
      <c r="N157" s="422">
        <f>D157+L157+M157</f>
        <v>0</v>
      </c>
    </row>
    <row r="158" spans="1:14">
      <c r="A158" s="310">
        <f>Sponsor!A159</f>
        <v>60250</v>
      </c>
      <c r="B158" s="367"/>
      <c r="C158" s="350" t="str">
        <f>Sponsor!C159</f>
        <v>Less than $25K</v>
      </c>
      <c r="D158" s="383">
        <f>Sponsor!I159</f>
        <v>0</v>
      </c>
      <c r="E158" s="1005" t="s">
        <v>235</v>
      </c>
      <c r="F158" s="1095"/>
      <c r="G158" s="1095"/>
      <c r="H158" s="1095"/>
      <c r="I158" s="1096"/>
      <c r="J158" s="478">
        <f>PSUYr1!J158 + PSUYr2!J158 + PSUYr3!J158 + PSUYr4!J158 + PSUYr5!J158</f>
        <v>0</v>
      </c>
      <c r="K158" s="478">
        <f>D158+J158</f>
        <v>0</v>
      </c>
      <c r="L158" s="982" t="s">
        <v>235</v>
      </c>
      <c r="M158" s="983"/>
      <c r="N158" s="379">
        <f t="shared" si="1"/>
        <v>0</v>
      </c>
    </row>
    <row r="159" spans="1:14" ht="13" thickBot="1">
      <c r="A159" s="310">
        <f>Sponsor!A160</f>
        <v>60270</v>
      </c>
      <c r="B159" s="367"/>
      <c r="C159" s="350" t="str">
        <f>Sponsor!C160</f>
        <v>Greater than $25K</v>
      </c>
      <c r="D159" s="384">
        <f>Sponsor!I160</f>
        <v>0</v>
      </c>
      <c r="E159" s="1097"/>
      <c r="F159" s="1098"/>
      <c r="G159" s="1098"/>
      <c r="H159" s="1098"/>
      <c r="I159" s="1099"/>
      <c r="J159" s="478">
        <f>PSUYr1!J159 + PSUYr2!J159 + PSUYr3!J159 + PSUYr4!J159 + PSUYr5!J159</f>
        <v>0</v>
      </c>
      <c r="K159" s="478">
        <f>D159+J159</f>
        <v>0</v>
      </c>
      <c r="L159" s="984"/>
      <c r="M159" s="985"/>
      <c r="N159" s="380">
        <f t="shared" si="1"/>
        <v>0</v>
      </c>
    </row>
    <row r="160" spans="1:14" ht="13.5" thickBot="1">
      <c r="A160" s="475"/>
      <c r="B160" s="1129" t="s">
        <v>208</v>
      </c>
      <c r="C160" s="987"/>
      <c r="D160" s="470">
        <f>Sponsor!I161</f>
        <v>0</v>
      </c>
      <c r="E160" s="485"/>
      <c r="F160" s="471"/>
      <c r="G160" s="471"/>
      <c r="H160" s="471"/>
      <c r="I160" s="471"/>
      <c r="J160" s="471">
        <f>PSUYr1!J160 + PSUYr2!J160 + PSUYr3!J160 + PSUYr4!J160 + PSUYr5!J160</f>
        <v>0</v>
      </c>
      <c r="K160" s="485">
        <f>Sponsor!P191+J160</f>
        <v>0</v>
      </c>
      <c r="L160" s="471">
        <f>L130+L133+L136+L139+L142+L145+L148+L151+L154+L157</f>
        <v>0</v>
      </c>
      <c r="M160" s="471">
        <f>M130+M133+M136+M139+M142+M145+M148+M151+M154+M157</f>
        <v>0</v>
      </c>
      <c r="N160" s="472">
        <f>D160+L160+M160</f>
        <v>0</v>
      </c>
    </row>
    <row r="201" spans="2:14">
      <c r="C201" s="1"/>
      <c r="D201" s="1"/>
      <c r="E201" s="1"/>
      <c r="F201" s="1"/>
      <c r="G201" s="1"/>
      <c r="H201" s="1"/>
      <c r="I201" s="1"/>
      <c r="J201" s="1"/>
      <c r="K201" s="1"/>
      <c r="L201" s="1"/>
      <c r="M201" s="1"/>
      <c r="N201" s="1"/>
    </row>
    <row r="204" spans="2:14">
      <c r="B204" s="15"/>
    </row>
  </sheetData>
  <sheetProtection password="83DB" sheet="1"/>
  <mergeCells count="101">
    <mergeCell ref="D1:N1"/>
    <mergeCell ref="K2:N2"/>
    <mergeCell ref="J3:K3"/>
    <mergeCell ref="M3:N3"/>
    <mergeCell ref="H3:I3"/>
    <mergeCell ref="A1:C1"/>
    <mergeCell ref="M4:N4"/>
    <mergeCell ref="B52:C52"/>
    <mergeCell ref="D2:J2"/>
    <mergeCell ref="D3:G3"/>
    <mergeCell ref="A3:C3"/>
    <mergeCell ref="A5:A6"/>
    <mergeCell ref="J4:K4"/>
    <mergeCell ref="C5:C6"/>
    <mergeCell ref="K5:K6"/>
    <mergeCell ref="B5:B6"/>
    <mergeCell ref="B36:C36"/>
    <mergeCell ref="B30:C30"/>
    <mergeCell ref="B42:C42"/>
    <mergeCell ref="N5:N6"/>
    <mergeCell ref="A2:C2"/>
    <mergeCell ref="L5:M5"/>
    <mergeCell ref="A4:C4"/>
    <mergeCell ref="B12:C12"/>
    <mergeCell ref="D5:D6"/>
    <mergeCell ref="E5:J5"/>
    <mergeCell ref="B13:C13"/>
    <mergeCell ref="E56:I62"/>
    <mergeCell ref="B56:C56"/>
    <mergeCell ref="B57:B62"/>
    <mergeCell ref="D4:G4"/>
    <mergeCell ref="H4:I4"/>
    <mergeCell ref="B23:C23"/>
    <mergeCell ref="E54:I55"/>
    <mergeCell ref="B80:C80"/>
    <mergeCell ref="D73:G73"/>
    <mergeCell ref="B31:C31"/>
    <mergeCell ref="B26:C26"/>
    <mergeCell ref="B55:C55"/>
    <mergeCell ref="B53:C53"/>
    <mergeCell ref="D72:J72"/>
    <mergeCell ref="B74:C74"/>
    <mergeCell ref="L75:M75"/>
    <mergeCell ref="B71:N71"/>
    <mergeCell ref="B72:C72"/>
    <mergeCell ref="J74:K74"/>
    <mergeCell ref="N75:N76"/>
    <mergeCell ref="K75:K76"/>
    <mergeCell ref="K72:N72"/>
    <mergeCell ref="B67:C67"/>
    <mergeCell ref="B64:N64"/>
    <mergeCell ref="B63:C63"/>
    <mergeCell ref="M73:N73"/>
    <mergeCell ref="B69:C69"/>
    <mergeCell ref="B68:C68"/>
    <mergeCell ref="J73:K73"/>
    <mergeCell ref="B70:C70"/>
    <mergeCell ref="B73:C73"/>
    <mergeCell ref="L85:M91"/>
    <mergeCell ref="M74:N74"/>
    <mergeCell ref="B81:C81"/>
    <mergeCell ref="B75:C76"/>
    <mergeCell ref="D75:D76"/>
    <mergeCell ref="E75:J75"/>
    <mergeCell ref="H73:I73"/>
    <mergeCell ref="L152:M153"/>
    <mergeCell ref="L155:M156"/>
    <mergeCell ref="B88:C88"/>
    <mergeCell ref="B90:C90"/>
    <mergeCell ref="B117:N117"/>
    <mergeCell ref="B127:C127"/>
    <mergeCell ref="B109:C109"/>
    <mergeCell ref="B116:C116"/>
    <mergeCell ref="B91:C91"/>
    <mergeCell ref="B82:C82"/>
    <mergeCell ref="B84:C84"/>
    <mergeCell ref="B85:C85"/>
    <mergeCell ref="B86:C86"/>
    <mergeCell ref="E86:I91"/>
    <mergeCell ref="B87:C87"/>
    <mergeCell ref="D74:G74"/>
    <mergeCell ref="H74:I74"/>
    <mergeCell ref="B160:C160"/>
    <mergeCell ref="L131:M132"/>
    <mergeCell ref="L134:M135"/>
    <mergeCell ref="L137:M138"/>
    <mergeCell ref="L140:M141"/>
    <mergeCell ref="L143:M144"/>
    <mergeCell ref="L146:M147"/>
    <mergeCell ref="L149:M150"/>
    <mergeCell ref="E131:I132"/>
    <mergeCell ref="L158:M159"/>
    <mergeCell ref="E158:I159"/>
    <mergeCell ref="E146:I147"/>
    <mergeCell ref="E149:I150"/>
    <mergeCell ref="E134:I135"/>
    <mergeCell ref="E137:I138"/>
    <mergeCell ref="E140:I141"/>
    <mergeCell ref="E143:I144"/>
    <mergeCell ref="E152:I153"/>
    <mergeCell ref="E155:I156"/>
  </mergeCells>
  <phoneticPr fontId="0" type="noConversion"/>
  <printOptions horizontalCentered="1" verticalCentered="1"/>
  <pageMargins left="0.5" right="0.5" top="0.5" bottom="0.5" header="0" footer="0"/>
  <pageSetup scale="65" fitToHeight="0" orientation="portrait" blackAndWhite="1" horizontalDpi="300" verticalDpi="300" r:id="rId1"/>
  <headerFooter alignWithMargins="0"/>
  <rowBreaks count="2" manualBreakCount="2">
    <brk id="70" max="16383" man="1"/>
    <brk id="127"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B1:O98"/>
  <sheetViews>
    <sheetView zoomScaleNormal="100" workbookViewId="0">
      <selection activeCell="B1" sqref="B1:H1"/>
    </sheetView>
  </sheetViews>
  <sheetFormatPr defaultColWidth="8.453125" defaultRowHeight="12.5"/>
  <cols>
    <col min="1" max="1" width="9" style="3" customWidth="1"/>
    <col min="2" max="2" width="21.453125" style="3" customWidth="1"/>
    <col min="3" max="7" width="16.1796875" style="3" customWidth="1"/>
    <col min="8" max="8" width="19" style="3" customWidth="1"/>
    <col min="9" max="9" width="11.453125" style="3" customWidth="1"/>
    <col min="10" max="15" width="9.453125" style="3" customWidth="1"/>
    <col min="16" max="16384" width="8.453125" style="3"/>
  </cols>
  <sheetData>
    <row r="1" spans="2:15" ht="15.75" customHeight="1">
      <c r="B1" s="1220" t="str">
        <f>Cumulative!D1</f>
        <v>PLYMOUTH STATE UNIVERSITY- USNH</v>
      </c>
      <c r="C1" s="824"/>
      <c r="D1" s="824"/>
      <c r="E1" s="824"/>
      <c r="F1" s="824"/>
      <c r="G1" s="824"/>
      <c r="H1" s="797"/>
      <c r="I1" s="137"/>
      <c r="J1" s="136"/>
      <c r="K1" s="136"/>
      <c r="L1" s="136"/>
      <c r="M1" s="136"/>
      <c r="N1" s="136"/>
      <c r="O1" s="136"/>
    </row>
    <row r="2" spans="2:15" ht="16.5" customHeight="1">
      <c r="B2" s="1220" t="s">
        <v>83</v>
      </c>
      <c r="C2" s="1221"/>
      <c r="D2" s="1221"/>
      <c r="E2" s="1221"/>
      <c r="F2" s="1221"/>
      <c r="G2" s="1221"/>
      <c r="H2" s="1222"/>
      <c r="I2" s="138"/>
      <c r="J2" s="139"/>
      <c r="K2" s="139"/>
      <c r="L2" s="139"/>
      <c r="M2" s="139"/>
      <c r="N2" s="139"/>
      <c r="O2" s="139"/>
    </row>
    <row r="3" spans="2:15" ht="13">
      <c r="B3" s="143" t="s">
        <v>18</v>
      </c>
      <c r="C3" s="757" t="str">
        <f>PSUYr1!D2</f>
        <v>New-Continuation-Revision-Supplement</v>
      </c>
      <c r="D3" s="824"/>
      <c r="E3" s="824"/>
      <c r="F3" s="797"/>
      <c r="G3" s="1224">
        <f>Instructions!A23</f>
        <v>0</v>
      </c>
      <c r="H3" s="797"/>
      <c r="I3" s="137"/>
      <c r="J3" s="136"/>
      <c r="K3" s="136"/>
      <c r="M3" s="140"/>
      <c r="N3" s="140"/>
      <c r="O3" s="140"/>
    </row>
    <row r="4" spans="2:15" ht="13">
      <c r="B4" s="144" t="s">
        <v>230</v>
      </c>
      <c r="C4" s="757" t="str">
        <f>PSUYr1!D3</f>
        <v>PI Name (Last, First)</v>
      </c>
      <c r="D4" s="824"/>
      <c r="E4" s="797"/>
      <c r="F4" s="145" t="s">
        <v>233</v>
      </c>
      <c r="G4" s="562" t="str">
        <f>IF(PSUYr1!K2="","",PSUYr1!K2)</f>
        <v/>
      </c>
      <c r="H4" s="146" t="s">
        <v>361</v>
      </c>
      <c r="I4" s="141"/>
      <c r="K4" s="142"/>
      <c r="L4" s="136"/>
      <c r="N4" s="136"/>
      <c r="O4" s="136"/>
    </row>
    <row r="5" spans="2:15" ht="12.75" customHeight="1">
      <c r="B5" s="147" t="s">
        <v>19</v>
      </c>
      <c r="C5" s="1223" t="str">
        <f>IF(PSUYr1!D4="","",PSUYr1!D4)</f>
        <v>Preparer</v>
      </c>
      <c r="D5" s="824"/>
      <c r="E5" s="797"/>
      <c r="F5" s="148" t="s">
        <v>21</v>
      </c>
      <c r="G5" s="149" t="str">
        <f>IF(PSUYr1!J4="","",PSUYr1!J4)</f>
        <v/>
      </c>
      <c r="H5" s="150" t="str">
        <f>IF(PSUYr1!J3="","",PSUYr1!J3)</f>
        <v/>
      </c>
      <c r="I5" s="141"/>
      <c r="K5" s="142"/>
      <c r="L5" s="136"/>
      <c r="N5" s="136"/>
      <c r="O5" s="136"/>
    </row>
    <row r="6" spans="2:15" ht="13">
      <c r="B6" s="731" t="s">
        <v>0</v>
      </c>
      <c r="C6" s="1041"/>
      <c r="D6" s="1041"/>
      <c r="E6" s="1041"/>
      <c r="F6" s="1041"/>
      <c r="G6" s="1041"/>
      <c r="H6" s="1042"/>
      <c r="I6" s="141"/>
    </row>
    <row r="7" spans="2:15">
      <c r="B7" s="151"/>
      <c r="C7" s="152" t="s">
        <v>74</v>
      </c>
      <c r="D7" s="152" t="s">
        <v>75</v>
      </c>
      <c r="E7" s="152" t="s">
        <v>76</v>
      </c>
      <c r="F7" s="152" t="s">
        <v>77</v>
      </c>
      <c r="G7" s="152" t="s">
        <v>78</v>
      </c>
      <c r="H7" s="152" t="s">
        <v>79</v>
      </c>
    </row>
    <row r="8" spans="2:15">
      <c r="B8" s="153" t="s">
        <v>84</v>
      </c>
      <c r="C8" s="63">
        <f>PSUYr1!D26-PSUYr1!D17</f>
        <v>0</v>
      </c>
      <c r="D8" s="63">
        <f>PSUYr2!D26-PSUYr2!D17</f>
        <v>0</v>
      </c>
      <c r="E8" s="63">
        <f>PSUYr3!D26-PSUYr3!D17</f>
        <v>0</v>
      </c>
      <c r="F8" s="63">
        <f>PSUYr4!D26-PSUYr4!D17</f>
        <v>0</v>
      </c>
      <c r="G8" s="63">
        <f>PSUYr5!D26-PSUYr5!D17</f>
        <v>0</v>
      </c>
      <c r="H8" s="69">
        <f>SUM(C8:G8)</f>
        <v>0</v>
      </c>
    </row>
    <row r="9" spans="2:15">
      <c r="B9" s="154" t="s">
        <v>24</v>
      </c>
      <c r="C9" s="63">
        <f>PSUYr1!D17</f>
        <v>0</v>
      </c>
      <c r="D9" s="63">
        <f>PSUYr2!D17</f>
        <v>0</v>
      </c>
      <c r="E9" s="63">
        <f>PSUYr3!D17</f>
        <v>0</v>
      </c>
      <c r="F9" s="63">
        <f>PSUYr4!D17</f>
        <v>0</v>
      </c>
      <c r="G9" s="63">
        <f>PSUYr5!D17</f>
        <v>0</v>
      </c>
      <c r="H9" s="61">
        <f>SUM(C9:G9)</f>
        <v>0</v>
      </c>
    </row>
    <row r="10" spans="2:15">
      <c r="B10" s="154" t="s">
        <v>80</v>
      </c>
      <c r="C10" s="63">
        <f>PSUYr1!D31</f>
        <v>0</v>
      </c>
      <c r="D10" s="63">
        <f>PSUYr2!D31</f>
        <v>0</v>
      </c>
      <c r="E10" s="63">
        <f>PSUYr3!D31</f>
        <v>0</v>
      </c>
      <c r="F10" s="63">
        <f>PSUYr4!D31</f>
        <v>0</v>
      </c>
      <c r="G10" s="63">
        <f>PSUYr5!D31</f>
        <v>0</v>
      </c>
      <c r="H10" s="61">
        <f>SUM(C10:G10)</f>
        <v>0</v>
      </c>
    </row>
    <row r="11" spans="2:15">
      <c r="B11" s="154" t="s">
        <v>41</v>
      </c>
      <c r="C11" s="63">
        <f>PSUYr1!D36</f>
        <v>0</v>
      </c>
      <c r="D11" s="63">
        <f>PSUYr2!D36</f>
        <v>0</v>
      </c>
      <c r="E11" s="63">
        <f>PSUYr3!D36</f>
        <v>0</v>
      </c>
      <c r="F11" s="63">
        <f>PSUYr4!D36</f>
        <v>0</v>
      </c>
      <c r="G11" s="63">
        <f>PSUYr5!D36</f>
        <v>0</v>
      </c>
      <c r="H11" s="61">
        <f t="shared" ref="H11:H20" si="0">SUM(C11:G11)</f>
        <v>0</v>
      </c>
    </row>
    <row r="12" spans="2:15">
      <c r="B12" s="154" t="s">
        <v>81</v>
      </c>
      <c r="C12" s="63">
        <f>PSUYr1!D42</f>
        <v>0</v>
      </c>
      <c r="D12" s="63">
        <f>PSUYr2!D42</f>
        <v>0</v>
      </c>
      <c r="E12" s="63">
        <f>PSUYr3!D42</f>
        <v>0</v>
      </c>
      <c r="F12" s="63">
        <f>PSUYr4!D42</f>
        <v>0</v>
      </c>
      <c r="G12" s="63">
        <f>PSUYr5!D42</f>
        <v>0</v>
      </c>
      <c r="H12" s="61">
        <f t="shared" si="0"/>
        <v>0</v>
      </c>
    </row>
    <row r="13" spans="2:15">
      <c r="B13" s="154" t="s">
        <v>45</v>
      </c>
      <c r="C13" s="63">
        <f>PSUYr1!D49</f>
        <v>0</v>
      </c>
      <c r="D13" s="63">
        <f>PSUYr2!D49</f>
        <v>0</v>
      </c>
      <c r="E13" s="63">
        <f>PSUYr3!D49</f>
        <v>0</v>
      </c>
      <c r="F13" s="63">
        <f>PSUYr4!D49</f>
        <v>0</v>
      </c>
      <c r="G13" s="63">
        <f>PSUYr5!D49</f>
        <v>0</v>
      </c>
      <c r="H13" s="61">
        <f>SUM(C13:G13)</f>
        <v>0</v>
      </c>
    </row>
    <row r="14" spans="2:15">
      <c r="B14" s="154" t="s">
        <v>35</v>
      </c>
      <c r="C14" s="63">
        <f>PSUYr1!D52-PSUYr1!D49</f>
        <v>0</v>
      </c>
      <c r="D14" s="63">
        <f>PSUYr2!D52 - PSUYr2!D49</f>
        <v>0</v>
      </c>
      <c r="E14" s="63">
        <f>PSUYr3!D52-PSUYr3!D49</f>
        <v>0</v>
      </c>
      <c r="F14" s="63">
        <f>PSUYr4!D52-PSUYr4!D49</f>
        <v>0</v>
      </c>
      <c r="G14" s="63">
        <f>PSUYr5!D52-PSUYr5!D49</f>
        <v>0</v>
      </c>
      <c r="H14" s="61">
        <f t="shared" si="0"/>
        <v>0</v>
      </c>
    </row>
    <row r="15" spans="2:15">
      <c r="B15" s="154" t="s">
        <v>36</v>
      </c>
      <c r="C15" s="63">
        <f>PSUYr1!D62</f>
        <v>0</v>
      </c>
      <c r="D15" s="63">
        <f>PSUYr2!D62</f>
        <v>0</v>
      </c>
      <c r="E15" s="63">
        <f>PSUYr3!D62</f>
        <v>0</v>
      </c>
      <c r="F15" s="63">
        <f>PSUYr4!D62</f>
        <v>0</v>
      </c>
      <c r="G15" s="63">
        <f>PSUYr5!D62</f>
        <v>0</v>
      </c>
      <c r="H15" s="64">
        <f t="shared" si="0"/>
        <v>0</v>
      </c>
    </row>
    <row r="16" spans="2:15" ht="13">
      <c r="B16" s="155" t="s">
        <v>79</v>
      </c>
      <c r="C16" s="156">
        <f>PSUYr1!D63</f>
        <v>0</v>
      </c>
      <c r="D16" s="156">
        <f>PSUYr2!D63</f>
        <v>0</v>
      </c>
      <c r="E16" s="156">
        <f>PSUYr3!D63</f>
        <v>0</v>
      </c>
      <c r="F16" s="156">
        <f>PSUYr4!D63</f>
        <v>0</v>
      </c>
      <c r="G16" s="156">
        <f>PSUYr5!D63</f>
        <v>0</v>
      </c>
      <c r="H16" s="156">
        <f t="shared" si="0"/>
        <v>0</v>
      </c>
    </row>
    <row r="17" spans="2:8" ht="13">
      <c r="B17" s="731" t="s">
        <v>88</v>
      </c>
      <c r="C17" s="732"/>
      <c r="D17" s="732"/>
      <c r="E17" s="732"/>
      <c r="F17" s="732"/>
      <c r="G17" s="732"/>
      <c r="H17" s="733"/>
    </row>
    <row r="18" spans="2:8">
      <c r="B18" s="151" t="s">
        <v>305</v>
      </c>
      <c r="C18" s="168">
        <f>PSUYr1!J54</f>
        <v>0</v>
      </c>
      <c r="D18" s="168">
        <f>PSUYr2!J54</f>
        <v>0</v>
      </c>
      <c r="E18" s="168">
        <f>PSUYr3!J54</f>
        <v>0</v>
      </c>
      <c r="F18" s="168">
        <f>PSUYr4!J54</f>
        <v>0</v>
      </c>
      <c r="G18" s="168">
        <f>PSUYr5!J54</f>
        <v>0</v>
      </c>
      <c r="H18" s="134">
        <f t="shared" si="0"/>
        <v>0</v>
      </c>
    </row>
    <row r="19" spans="2:8">
      <c r="B19" s="151" t="s">
        <v>89</v>
      </c>
      <c r="C19" s="168">
        <f>PSUYr1!J56</f>
        <v>0</v>
      </c>
      <c r="D19" s="168">
        <f>PSUYr2!J56</f>
        <v>0</v>
      </c>
      <c r="E19" s="168">
        <f>PSUYr3!J56</f>
        <v>0</v>
      </c>
      <c r="F19" s="168">
        <f>PSUYr4!J56</f>
        <v>0</v>
      </c>
      <c r="G19" s="168">
        <f>PSUYr5!J56</f>
        <v>0</v>
      </c>
      <c r="H19" s="134">
        <f t="shared" si="0"/>
        <v>0</v>
      </c>
    </row>
    <row r="20" spans="2:8" ht="13">
      <c r="B20" s="155" t="s">
        <v>79</v>
      </c>
      <c r="C20" s="156">
        <f>PSUYr1!J62</f>
        <v>0</v>
      </c>
      <c r="D20" s="156">
        <f>PSUYr2!J62</f>
        <v>0</v>
      </c>
      <c r="E20" s="156">
        <f>PSUYr3!J62</f>
        <v>0</v>
      </c>
      <c r="F20" s="156">
        <f>PSUYr4!J62</f>
        <v>0</v>
      </c>
      <c r="G20" s="156">
        <f>PSUYr5!J62</f>
        <v>0</v>
      </c>
      <c r="H20" s="156">
        <f t="shared" si="0"/>
        <v>0</v>
      </c>
    </row>
    <row r="21" spans="2:8" ht="13">
      <c r="B21" s="731" t="s">
        <v>73</v>
      </c>
      <c r="C21" s="1041"/>
      <c r="D21" s="1041"/>
      <c r="E21" s="1041"/>
      <c r="F21" s="1041"/>
      <c r="G21" s="1041"/>
      <c r="H21" s="1042"/>
    </row>
    <row r="22" spans="2:8">
      <c r="B22" s="151"/>
      <c r="C22" s="152" t="s">
        <v>74</v>
      </c>
      <c r="D22" s="152" t="s">
        <v>75</v>
      </c>
      <c r="E22" s="152" t="s">
        <v>76</v>
      </c>
      <c r="F22" s="152" t="s">
        <v>77</v>
      </c>
      <c r="G22" s="152" t="s">
        <v>78</v>
      </c>
      <c r="H22" s="152" t="s">
        <v>79</v>
      </c>
    </row>
    <row r="23" spans="2:8">
      <c r="B23" s="153" t="s">
        <v>84</v>
      </c>
      <c r="C23" s="63">
        <f>PSUYr1!E26-PSUYr1!E17</f>
        <v>0</v>
      </c>
      <c r="D23" s="63">
        <f>PSUYr2!E26-PSUYr2!E17</f>
        <v>0</v>
      </c>
      <c r="E23" s="63">
        <f>PSUYr3!E26-PSUYr3!E17</f>
        <v>0</v>
      </c>
      <c r="F23" s="63">
        <f>PSUYr4!E26-PSUYr4!E17</f>
        <v>0</v>
      </c>
      <c r="G23" s="63">
        <f>PSUYr5!E26-PSUYr5!E17</f>
        <v>0</v>
      </c>
      <c r="H23" s="69">
        <f t="shared" ref="H23:H30" si="1">SUM(C23:G23)</f>
        <v>0</v>
      </c>
    </row>
    <row r="24" spans="2:8">
      <c r="B24" s="154" t="s">
        <v>24</v>
      </c>
      <c r="C24" s="63">
        <f>PSUYr1!E17</f>
        <v>0</v>
      </c>
      <c r="D24" s="63">
        <f>PSUYr2!E17</f>
        <v>0</v>
      </c>
      <c r="E24" s="63">
        <f>PSUYr3!E17</f>
        <v>0</v>
      </c>
      <c r="F24" s="63">
        <f>PSUYr4!E17</f>
        <v>0</v>
      </c>
      <c r="G24" s="63">
        <f>PSUYr5!E17</f>
        <v>0</v>
      </c>
      <c r="H24" s="61">
        <f t="shared" si="1"/>
        <v>0</v>
      </c>
    </row>
    <row r="25" spans="2:8">
      <c r="B25" s="154" t="s">
        <v>80</v>
      </c>
      <c r="C25" s="63">
        <f>PSUYr1!E31</f>
        <v>0</v>
      </c>
      <c r="D25" s="63">
        <f>PSUYr2!E31</f>
        <v>0</v>
      </c>
      <c r="E25" s="63">
        <f>PSUYr3!E31</f>
        <v>0</v>
      </c>
      <c r="F25" s="63">
        <f>PSUYr4!E31</f>
        <v>0</v>
      </c>
      <c r="G25" s="63">
        <f>PSUYr5!E31</f>
        <v>0</v>
      </c>
      <c r="H25" s="61">
        <f t="shared" si="1"/>
        <v>0</v>
      </c>
    </row>
    <row r="26" spans="2:8">
      <c r="B26" s="154" t="s">
        <v>41</v>
      </c>
      <c r="C26" s="63">
        <f>PSUYr1!E36</f>
        <v>0</v>
      </c>
      <c r="D26" s="63">
        <f>PSUYr2!E36</f>
        <v>0</v>
      </c>
      <c r="E26" s="63">
        <f>PSUYr3!E36</f>
        <v>0</v>
      </c>
      <c r="F26" s="63">
        <f>PSUYr4!E36</f>
        <v>0</v>
      </c>
      <c r="G26" s="63">
        <f>PSUYr5!E36</f>
        <v>0</v>
      </c>
      <c r="H26" s="61">
        <f t="shared" si="1"/>
        <v>0</v>
      </c>
    </row>
    <row r="27" spans="2:8">
      <c r="B27" s="154" t="s">
        <v>81</v>
      </c>
      <c r="C27" s="63">
        <f>PSUYr1!E42</f>
        <v>0</v>
      </c>
      <c r="D27" s="63">
        <f>PSUYr2!E42</f>
        <v>0</v>
      </c>
      <c r="E27" s="63">
        <f>PSUYr3!E42</f>
        <v>0</v>
      </c>
      <c r="F27" s="63">
        <f>PSUYr4!E42</f>
        <v>0</v>
      </c>
      <c r="G27" s="63">
        <f>PSUYr5!E42</f>
        <v>0</v>
      </c>
      <c r="H27" s="61">
        <f t="shared" si="1"/>
        <v>0</v>
      </c>
    </row>
    <row r="28" spans="2:8">
      <c r="B28" s="154" t="s">
        <v>45</v>
      </c>
      <c r="C28" s="63">
        <f>PSUYr1!E49</f>
        <v>0</v>
      </c>
      <c r="D28" s="63">
        <f>PSUYr2!E49</f>
        <v>0</v>
      </c>
      <c r="E28" s="63">
        <f>PSUYr3!E49</f>
        <v>0</v>
      </c>
      <c r="F28" s="63">
        <f>PSUYr4!E49</f>
        <v>0</v>
      </c>
      <c r="G28" s="63">
        <f>PSUYr5!E49</f>
        <v>0</v>
      </c>
      <c r="H28" s="61">
        <f t="shared" si="1"/>
        <v>0</v>
      </c>
    </row>
    <row r="29" spans="2:8">
      <c r="B29" s="154" t="s">
        <v>35</v>
      </c>
      <c r="C29" s="63">
        <f>PSUYr1!E52-PSUYr1!E49</f>
        <v>0</v>
      </c>
      <c r="D29" s="63">
        <f>PSUYr2!E52-PSUYr2!E49</f>
        <v>0</v>
      </c>
      <c r="E29" s="63">
        <f>PSUYr3!E52-PSUYr3!E49</f>
        <v>0</v>
      </c>
      <c r="F29" s="63">
        <f>PSUYr4!E52-PSUYr4!E49</f>
        <v>0</v>
      </c>
      <c r="G29" s="63">
        <f>PSUYr5!E52-PSUYr5!E49</f>
        <v>0</v>
      </c>
      <c r="H29" s="61">
        <f t="shared" si="1"/>
        <v>0</v>
      </c>
    </row>
    <row r="30" spans="2:8" ht="13">
      <c r="B30" s="155" t="s">
        <v>79</v>
      </c>
      <c r="C30" s="156">
        <f>PSUYr1!E63</f>
        <v>0</v>
      </c>
      <c r="D30" s="156">
        <f>PSUYr2!E63</f>
        <v>0</v>
      </c>
      <c r="E30" s="156">
        <f>PSUYr3!E63</f>
        <v>0</v>
      </c>
      <c r="F30" s="156">
        <f>PSUYr4!E63</f>
        <v>0</v>
      </c>
      <c r="G30" s="157">
        <f>PSUYr5!E63</f>
        <v>0</v>
      </c>
      <c r="H30" s="156">
        <f t="shared" si="1"/>
        <v>0</v>
      </c>
    </row>
    <row r="31" spans="2:8" ht="13">
      <c r="B31" s="731" t="s">
        <v>22</v>
      </c>
      <c r="C31" s="1041"/>
      <c r="D31" s="1041"/>
      <c r="E31" s="1041"/>
      <c r="F31" s="1041"/>
      <c r="G31" s="1041"/>
      <c r="H31" s="1042"/>
    </row>
    <row r="32" spans="2:8">
      <c r="B32" s="151"/>
      <c r="C32" s="152" t="s">
        <v>74</v>
      </c>
      <c r="D32" s="152" t="s">
        <v>75</v>
      </c>
      <c r="E32" s="152" t="s">
        <v>76</v>
      </c>
      <c r="F32" s="152" t="s">
        <v>77</v>
      </c>
      <c r="G32" s="152" t="s">
        <v>78</v>
      </c>
      <c r="H32" s="152" t="s">
        <v>79</v>
      </c>
    </row>
    <row r="33" spans="2:8">
      <c r="B33" s="153" t="s">
        <v>84</v>
      </c>
      <c r="C33" s="63">
        <f>PSUYr1!F26-PSUYr1!F17</f>
        <v>0</v>
      </c>
      <c r="D33" s="63">
        <f>PSUYr2!F26-PSUYr2!F17</f>
        <v>0</v>
      </c>
      <c r="E33" s="63">
        <f>PSUYr3!F26-PSUYr3!F17</f>
        <v>0</v>
      </c>
      <c r="F33" s="63">
        <f>PSUYr4!F26-PSUYr4!F17</f>
        <v>0</v>
      </c>
      <c r="G33" s="63">
        <f>PSUYr5!F26-PSUYr5!F17</f>
        <v>0</v>
      </c>
      <c r="H33" s="69">
        <f t="shared" ref="H33:H40" si="2">SUM(C33:G33)</f>
        <v>0</v>
      </c>
    </row>
    <row r="34" spans="2:8">
      <c r="B34" s="154" t="s">
        <v>24</v>
      </c>
      <c r="C34" s="63">
        <f>PSUYr1!F17</f>
        <v>0</v>
      </c>
      <c r="D34" s="63">
        <f>PSUYr2!F17</f>
        <v>0</v>
      </c>
      <c r="E34" s="63">
        <f>PSUYr3!F17</f>
        <v>0</v>
      </c>
      <c r="F34" s="63">
        <f>PSUYr4!F17</f>
        <v>0</v>
      </c>
      <c r="G34" s="63">
        <f>PSUYr5!F17</f>
        <v>0</v>
      </c>
      <c r="H34" s="61">
        <f t="shared" si="2"/>
        <v>0</v>
      </c>
    </row>
    <row r="35" spans="2:8">
      <c r="B35" s="154" t="s">
        <v>80</v>
      </c>
      <c r="C35" s="63">
        <f>PSUYr1!F31</f>
        <v>0</v>
      </c>
      <c r="D35" s="63">
        <f>PSUYr2!F31</f>
        <v>0</v>
      </c>
      <c r="E35" s="63">
        <f>PSUYr3!F31</f>
        <v>0</v>
      </c>
      <c r="F35" s="63">
        <f>PSUYr4!F31</f>
        <v>0</v>
      </c>
      <c r="G35" s="63">
        <f>PSUYr5!F31</f>
        <v>0</v>
      </c>
      <c r="H35" s="61">
        <f t="shared" si="2"/>
        <v>0</v>
      </c>
    </row>
    <row r="36" spans="2:8">
      <c r="B36" s="154" t="s">
        <v>41</v>
      </c>
      <c r="C36" s="63">
        <f>PSUYr1!F36</f>
        <v>0</v>
      </c>
      <c r="D36" s="63">
        <f>PSUYr2!F36</f>
        <v>0</v>
      </c>
      <c r="E36" s="63">
        <f>PSUYr3!F36</f>
        <v>0</v>
      </c>
      <c r="F36" s="63">
        <f>PSUYr4!F36</f>
        <v>0</v>
      </c>
      <c r="G36" s="63">
        <f>PSUYr5!F36</f>
        <v>0</v>
      </c>
      <c r="H36" s="61">
        <f t="shared" si="2"/>
        <v>0</v>
      </c>
    </row>
    <row r="37" spans="2:8">
      <c r="B37" s="154" t="s">
        <v>81</v>
      </c>
      <c r="C37" s="63">
        <f>PSUYr1!F42</f>
        <v>0</v>
      </c>
      <c r="D37" s="63">
        <f>PSUYr2!F42</f>
        <v>0</v>
      </c>
      <c r="E37" s="63">
        <f>PSUYr3!F42</f>
        <v>0</v>
      </c>
      <c r="F37" s="63">
        <f>PSUYr4!F42</f>
        <v>0</v>
      </c>
      <c r="G37" s="63">
        <f>PSUYr5!F42</f>
        <v>0</v>
      </c>
      <c r="H37" s="61">
        <f t="shared" si="2"/>
        <v>0</v>
      </c>
    </row>
    <row r="38" spans="2:8">
      <c r="B38" s="154" t="s">
        <v>45</v>
      </c>
      <c r="C38" s="63">
        <f>PSUYr1!F49</f>
        <v>0</v>
      </c>
      <c r="D38" s="63">
        <f>PSUYr2!F49</f>
        <v>0</v>
      </c>
      <c r="E38" s="63">
        <f>PSUYr3!F49</f>
        <v>0</v>
      </c>
      <c r="F38" s="63">
        <f>PSUYr4!F49</f>
        <v>0</v>
      </c>
      <c r="G38" s="63">
        <f>PSUYr5!F49</f>
        <v>0</v>
      </c>
      <c r="H38" s="61">
        <f t="shared" si="2"/>
        <v>0</v>
      </c>
    </row>
    <row r="39" spans="2:8">
      <c r="B39" s="154" t="s">
        <v>35</v>
      </c>
      <c r="C39" s="63">
        <f>PSUYr1!F52</f>
        <v>0</v>
      </c>
      <c r="D39" s="63">
        <f>PSUYr2!F52</f>
        <v>0</v>
      </c>
      <c r="E39" s="63">
        <f>PSUYr3!F52</f>
        <v>0</v>
      </c>
      <c r="F39" s="63">
        <f>PSUYr4!F52</f>
        <v>0</v>
      </c>
      <c r="G39" s="63">
        <f>PSUYr5!F52</f>
        <v>0</v>
      </c>
      <c r="H39" s="61">
        <f t="shared" si="2"/>
        <v>0</v>
      </c>
    </row>
    <row r="40" spans="2:8" ht="13">
      <c r="B40" s="155" t="s">
        <v>79</v>
      </c>
      <c r="C40" s="156">
        <f>PSUYr1!F63</f>
        <v>0</v>
      </c>
      <c r="D40" s="156">
        <f>PSUYr2!F63</f>
        <v>0</v>
      </c>
      <c r="E40" s="156">
        <f>PSUYr3!F63</f>
        <v>0</v>
      </c>
      <c r="F40" s="156">
        <f>PSUYr4!F63</f>
        <v>0</v>
      </c>
      <c r="G40" s="156">
        <f>PSUYr5!F63</f>
        <v>0</v>
      </c>
      <c r="H40" s="156">
        <f t="shared" si="2"/>
        <v>0</v>
      </c>
    </row>
    <row r="41" spans="2:8" ht="13">
      <c r="B41" s="731" t="str">
        <f>PSUYr1!G6</f>
        <v>Other1</v>
      </c>
      <c r="C41" s="1041"/>
      <c r="D41" s="1041"/>
      <c r="E41" s="1041"/>
      <c r="F41" s="1041"/>
      <c r="G41" s="1041"/>
      <c r="H41" s="1042"/>
    </row>
    <row r="42" spans="2:8">
      <c r="B42" s="151"/>
      <c r="C42" s="152" t="s">
        <v>74</v>
      </c>
      <c r="D42" s="152" t="s">
        <v>75</v>
      </c>
      <c r="E42" s="152" t="s">
        <v>76</v>
      </c>
      <c r="F42" s="152" t="s">
        <v>77</v>
      </c>
      <c r="G42" s="152" t="s">
        <v>78</v>
      </c>
      <c r="H42" s="152" t="s">
        <v>79</v>
      </c>
    </row>
    <row r="43" spans="2:8">
      <c r="B43" s="153" t="s">
        <v>84</v>
      </c>
      <c r="C43" s="63">
        <f>PSUYr1!G26-PSUYr1!G17</f>
        <v>0</v>
      </c>
      <c r="D43" s="63">
        <f>PSUYr2!G26-PSUYr2!G17</f>
        <v>0</v>
      </c>
      <c r="E43" s="63">
        <f>PSUYr3!G26-PSUYr3!G17</f>
        <v>0</v>
      </c>
      <c r="F43" s="63">
        <f>PSUYr4!G26-PSUYr4!G17</f>
        <v>0</v>
      </c>
      <c r="G43" s="63">
        <f>PSUYr5!G26-PSUYr5!G17</f>
        <v>0</v>
      </c>
      <c r="H43" s="69">
        <f t="shared" ref="H43:H50" si="3">SUM(C43:G43)</f>
        <v>0</v>
      </c>
    </row>
    <row r="44" spans="2:8">
      <c r="B44" s="154" t="s">
        <v>24</v>
      </c>
      <c r="C44" s="63">
        <f>PSUYr1!G17</f>
        <v>0</v>
      </c>
      <c r="D44" s="63">
        <f>PSUYr2!G17</f>
        <v>0</v>
      </c>
      <c r="E44" s="63">
        <f>PSUYr3!G17</f>
        <v>0</v>
      </c>
      <c r="F44" s="63">
        <f>PSUYr4!G17</f>
        <v>0</v>
      </c>
      <c r="G44" s="63">
        <f>PSUYr5!G17</f>
        <v>0</v>
      </c>
      <c r="H44" s="61">
        <f t="shared" si="3"/>
        <v>0</v>
      </c>
    </row>
    <row r="45" spans="2:8">
      <c r="B45" s="154" t="s">
        <v>80</v>
      </c>
      <c r="C45" s="63">
        <f>PSUYr1!G31</f>
        <v>0</v>
      </c>
      <c r="D45" s="63">
        <f>PSUYr2!G31</f>
        <v>0</v>
      </c>
      <c r="E45" s="63">
        <f>PSUYr3!G31</f>
        <v>0</v>
      </c>
      <c r="F45" s="63">
        <f>PSUYr4!G31</f>
        <v>0</v>
      </c>
      <c r="G45" s="63">
        <f>PSUYr5!G31</f>
        <v>0</v>
      </c>
      <c r="H45" s="61">
        <f t="shared" si="3"/>
        <v>0</v>
      </c>
    </row>
    <row r="46" spans="2:8">
      <c r="B46" s="154" t="s">
        <v>41</v>
      </c>
      <c r="C46" s="63">
        <f>PSUYr1!G36</f>
        <v>0</v>
      </c>
      <c r="D46" s="63">
        <f>PSUYr2!G36</f>
        <v>0</v>
      </c>
      <c r="E46" s="63">
        <f>PSUYr3!G36</f>
        <v>0</v>
      </c>
      <c r="F46" s="63">
        <f>PSUYr4!G36</f>
        <v>0</v>
      </c>
      <c r="G46" s="63">
        <f>PSUYr5!G36</f>
        <v>0</v>
      </c>
      <c r="H46" s="61">
        <f t="shared" si="3"/>
        <v>0</v>
      </c>
    </row>
    <row r="47" spans="2:8">
      <c r="B47" s="154" t="s">
        <v>81</v>
      </c>
      <c r="C47" s="63">
        <f>PSUYr1!G42</f>
        <v>0</v>
      </c>
      <c r="D47" s="63">
        <f>PSUYr2!G42</f>
        <v>0</v>
      </c>
      <c r="E47" s="63">
        <f>PSUYr3!G42</f>
        <v>0</v>
      </c>
      <c r="F47" s="63">
        <f>PSUYr4!G42</f>
        <v>0</v>
      </c>
      <c r="G47" s="63">
        <f>PSUYr5!G42</f>
        <v>0</v>
      </c>
      <c r="H47" s="61">
        <f t="shared" si="3"/>
        <v>0</v>
      </c>
    </row>
    <row r="48" spans="2:8">
      <c r="B48" s="154" t="s">
        <v>45</v>
      </c>
      <c r="C48" s="63">
        <f>PSUYr1!G49</f>
        <v>0</v>
      </c>
      <c r="D48" s="63">
        <f>PSUYr2!G49</f>
        <v>0</v>
      </c>
      <c r="E48" s="63">
        <f>PSUYr3!G49</f>
        <v>0</v>
      </c>
      <c r="F48" s="63">
        <f>PSUYr4!G49</f>
        <v>0</v>
      </c>
      <c r="G48" s="63">
        <f>PSUYr5!G49</f>
        <v>0</v>
      </c>
      <c r="H48" s="61">
        <f t="shared" si="3"/>
        <v>0</v>
      </c>
    </row>
    <row r="49" spans="2:8">
      <c r="B49" s="154" t="s">
        <v>35</v>
      </c>
      <c r="C49" s="63">
        <f>PSUYr1!G52-PSUYr1!G49</f>
        <v>0</v>
      </c>
      <c r="D49" s="63">
        <f>PSUYr2!G52-PSUYr2!G49</f>
        <v>0</v>
      </c>
      <c r="E49" s="63">
        <f>PSUYr3!G52-PSUYr3!G49</f>
        <v>0</v>
      </c>
      <c r="F49" s="63">
        <f>PSUYr4!G52-PSUYr4!G49</f>
        <v>0</v>
      </c>
      <c r="G49" s="63">
        <f>PSUYr5!G52-PSUYr5!G49</f>
        <v>0</v>
      </c>
      <c r="H49" s="61">
        <f t="shared" si="3"/>
        <v>0</v>
      </c>
    </row>
    <row r="50" spans="2:8" ht="13">
      <c r="B50" s="155" t="s">
        <v>79</v>
      </c>
      <c r="C50" s="156">
        <f>PSUYr1!G63</f>
        <v>0</v>
      </c>
      <c r="D50" s="156">
        <f>PSUYr2!G63</f>
        <v>0</v>
      </c>
      <c r="E50" s="156">
        <f>PSUYr3!G63</f>
        <v>0</v>
      </c>
      <c r="F50" s="156">
        <f>PSUYr4!G63</f>
        <v>0</v>
      </c>
      <c r="G50" s="156">
        <f>PSUYr5!G63</f>
        <v>0</v>
      </c>
      <c r="H50" s="156">
        <f t="shared" si="3"/>
        <v>0</v>
      </c>
    </row>
    <row r="51" spans="2:8" ht="13">
      <c r="B51" s="731" t="str">
        <f>PSUYr1!H6</f>
        <v>Other2</v>
      </c>
      <c r="C51" s="1041"/>
      <c r="D51" s="1041"/>
      <c r="E51" s="1041"/>
      <c r="F51" s="1041"/>
      <c r="G51" s="1041"/>
      <c r="H51" s="1042"/>
    </row>
    <row r="52" spans="2:8">
      <c r="B52" s="151"/>
      <c r="C52" s="152" t="s">
        <v>74</v>
      </c>
      <c r="D52" s="152" t="s">
        <v>75</v>
      </c>
      <c r="E52" s="152" t="s">
        <v>76</v>
      </c>
      <c r="F52" s="152" t="s">
        <v>77</v>
      </c>
      <c r="G52" s="152" t="s">
        <v>78</v>
      </c>
      <c r="H52" s="152" t="s">
        <v>79</v>
      </c>
    </row>
    <row r="53" spans="2:8">
      <c r="B53" s="153" t="s">
        <v>84</v>
      </c>
      <c r="C53" s="63">
        <f>PSUYr1!H26-PSUYr1!H17</f>
        <v>0</v>
      </c>
      <c r="D53" s="63">
        <f>PSUYr2!H26-PSUYr3!H17</f>
        <v>0</v>
      </c>
      <c r="E53" s="63">
        <f>PSUYr3!H26-PSUYr3!H17</f>
        <v>0</v>
      </c>
      <c r="F53" s="63">
        <f>PSUYr4!H26-PSUYr4!H17</f>
        <v>0</v>
      </c>
      <c r="G53" s="63">
        <f>PSUYr5!H26-PSUYr5!H17</f>
        <v>0</v>
      </c>
      <c r="H53" s="69">
        <f t="shared" ref="H53:H60" si="4">SUM(C53:G53)</f>
        <v>0</v>
      </c>
    </row>
    <row r="54" spans="2:8">
      <c r="B54" s="154" t="s">
        <v>24</v>
      </c>
      <c r="C54" s="63">
        <f>PSUYr1!H17</f>
        <v>0</v>
      </c>
      <c r="D54" s="63">
        <f>PSUYr2!H17</f>
        <v>0</v>
      </c>
      <c r="E54" s="63">
        <f>PSUYr3!H17</f>
        <v>0</v>
      </c>
      <c r="F54" s="63">
        <f>PSUYr4!H17</f>
        <v>0</v>
      </c>
      <c r="G54" s="63">
        <f>PSUYr5!H17</f>
        <v>0</v>
      </c>
      <c r="H54" s="61">
        <f t="shared" si="4"/>
        <v>0</v>
      </c>
    </row>
    <row r="55" spans="2:8">
      <c r="B55" s="154" t="s">
        <v>80</v>
      </c>
      <c r="C55" s="63">
        <f>PSUYr1!H31</f>
        <v>0</v>
      </c>
      <c r="D55" s="63">
        <f>PSUYr2!H31</f>
        <v>0</v>
      </c>
      <c r="E55" s="63">
        <f>PSUYr3!H31</f>
        <v>0</v>
      </c>
      <c r="F55" s="63">
        <f>PSUYr4!H31</f>
        <v>0</v>
      </c>
      <c r="G55" s="63">
        <f>PSUYr5!H31</f>
        <v>0</v>
      </c>
      <c r="H55" s="61">
        <f t="shared" si="4"/>
        <v>0</v>
      </c>
    </row>
    <row r="56" spans="2:8">
      <c r="B56" s="154" t="s">
        <v>41</v>
      </c>
      <c r="C56" s="63">
        <f>PSUYr1!H36</f>
        <v>0</v>
      </c>
      <c r="D56" s="63">
        <f>PSUYr2!H36</f>
        <v>0</v>
      </c>
      <c r="E56" s="63">
        <f>PSUYr3!H36</f>
        <v>0</v>
      </c>
      <c r="F56" s="63">
        <f>PSUYr4!H36</f>
        <v>0</v>
      </c>
      <c r="G56" s="63">
        <f>PSUYr5!H36</f>
        <v>0</v>
      </c>
      <c r="H56" s="61">
        <f t="shared" si="4"/>
        <v>0</v>
      </c>
    </row>
    <row r="57" spans="2:8">
      <c r="B57" s="154" t="s">
        <v>81</v>
      </c>
      <c r="C57" s="63">
        <f>PSUYr1!H42</f>
        <v>0</v>
      </c>
      <c r="D57" s="63">
        <f>PSUYr2!H42</f>
        <v>0</v>
      </c>
      <c r="E57" s="63">
        <f>PSUYr3!H42</f>
        <v>0</v>
      </c>
      <c r="F57" s="63">
        <f>PSUYr4!H42</f>
        <v>0</v>
      </c>
      <c r="G57" s="63">
        <f>PSUYr5!H42</f>
        <v>0</v>
      </c>
      <c r="H57" s="61">
        <f t="shared" si="4"/>
        <v>0</v>
      </c>
    </row>
    <row r="58" spans="2:8">
      <c r="B58" s="154" t="s">
        <v>45</v>
      </c>
      <c r="C58" s="63">
        <f>PSUYr1!H49</f>
        <v>0</v>
      </c>
      <c r="D58" s="63">
        <f>PSUYr2!H49</f>
        <v>0</v>
      </c>
      <c r="E58" s="63">
        <f>PSUYr3!H49</f>
        <v>0</v>
      </c>
      <c r="F58" s="63">
        <f>PSUYr4!H49</f>
        <v>0</v>
      </c>
      <c r="G58" s="63">
        <f>PSUYr5!H49</f>
        <v>0</v>
      </c>
      <c r="H58" s="61">
        <f t="shared" si="4"/>
        <v>0</v>
      </c>
    </row>
    <row r="59" spans="2:8">
      <c r="B59" s="154" t="s">
        <v>35</v>
      </c>
      <c r="C59" s="63">
        <f>PSUYr1!H52-PSUYr1!H49</f>
        <v>0</v>
      </c>
      <c r="D59" s="63">
        <f>PSUYr2!H52-PSUYr2!H49</f>
        <v>0</v>
      </c>
      <c r="E59" s="63">
        <f>PSUYr3!H52-PSUYr3!H49</f>
        <v>0</v>
      </c>
      <c r="F59" s="63">
        <f>PSUYr4!H52-PSUYr4!H49</f>
        <v>0</v>
      </c>
      <c r="G59" s="63">
        <f>PSUYr5!H52-PSUYr5!H49</f>
        <v>0</v>
      </c>
      <c r="H59" s="61">
        <f t="shared" si="4"/>
        <v>0</v>
      </c>
    </row>
    <row r="60" spans="2:8" ht="13">
      <c r="B60" s="155" t="s">
        <v>79</v>
      </c>
      <c r="C60" s="156">
        <f>PSUYr1!H63</f>
        <v>0</v>
      </c>
      <c r="D60" s="156">
        <f>PSUYr2!H63</f>
        <v>0</v>
      </c>
      <c r="E60" s="156">
        <f>PSUYr3!H63</f>
        <v>0</v>
      </c>
      <c r="F60" s="156">
        <f>PSUYr4!H63</f>
        <v>0</v>
      </c>
      <c r="G60" s="156">
        <f>PSUYr5!H63</f>
        <v>0</v>
      </c>
      <c r="H60" s="156">
        <f t="shared" si="4"/>
        <v>0</v>
      </c>
    </row>
    <row r="61" spans="2:8" ht="13">
      <c r="B61" s="731" t="str">
        <f>PSUYr1!I6</f>
        <v>Other3</v>
      </c>
      <c r="C61" s="1041"/>
      <c r="D61" s="1041"/>
      <c r="E61" s="1041"/>
      <c r="F61" s="1041"/>
      <c r="G61" s="1041"/>
      <c r="H61" s="1042"/>
    </row>
    <row r="62" spans="2:8">
      <c r="B62" s="151"/>
      <c r="C62" s="152" t="s">
        <v>74</v>
      </c>
      <c r="D62" s="152" t="s">
        <v>75</v>
      </c>
      <c r="E62" s="152" t="s">
        <v>76</v>
      </c>
      <c r="F62" s="152" t="s">
        <v>77</v>
      </c>
      <c r="G62" s="152" t="s">
        <v>78</v>
      </c>
      <c r="H62" s="152" t="s">
        <v>79</v>
      </c>
    </row>
    <row r="63" spans="2:8">
      <c r="B63" s="153" t="s">
        <v>84</v>
      </c>
      <c r="C63" s="63">
        <f>PSUYr1!I26-PSUYr1!I17</f>
        <v>0</v>
      </c>
      <c r="D63" s="63">
        <f>PSUYr2!I26-PSUYr2!I17</f>
        <v>0</v>
      </c>
      <c r="E63" s="63">
        <f>PSUYr3!I26-PSUYr3!I17</f>
        <v>0</v>
      </c>
      <c r="F63" s="63">
        <f>PSUYr4!I26-PSUYr4!I17</f>
        <v>0</v>
      </c>
      <c r="G63" s="63">
        <f>PSUYr5!I26-PSUYr5!I17</f>
        <v>0</v>
      </c>
      <c r="H63" s="69">
        <f t="shared" ref="H63:H70" si="5">SUM(C63:G63)</f>
        <v>0</v>
      </c>
    </row>
    <row r="64" spans="2:8">
      <c r="B64" s="154" t="s">
        <v>24</v>
      </c>
      <c r="C64" s="63">
        <f>PSUYr1!I17</f>
        <v>0</v>
      </c>
      <c r="D64" s="63">
        <f>PSUYr2!I17</f>
        <v>0</v>
      </c>
      <c r="E64" s="63">
        <f>PSUYr3!I17</f>
        <v>0</v>
      </c>
      <c r="F64" s="63">
        <f>PSUYr4!I17</f>
        <v>0</v>
      </c>
      <c r="G64" s="63">
        <f>PSUYr5!I17</f>
        <v>0</v>
      </c>
      <c r="H64" s="61">
        <f t="shared" si="5"/>
        <v>0</v>
      </c>
    </row>
    <row r="65" spans="2:8">
      <c r="B65" s="154" t="s">
        <v>80</v>
      </c>
      <c r="C65" s="63">
        <f>PSUYr1!I31</f>
        <v>0</v>
      </c>
      <c r="D65" s="63">
        <f>PSUYr2!I31</f>
        <v>0</v>
      </c>
      <c r="E65" s="63">
        <f>PSUYr3!I31</f>
        <v>0</v>
      </c>
      <c r="F65" s="63">
        <f>PSUYr4!I31</f>
        <v>0</v>
      </c>
      <c r="G65" s="63">
        <f>PSUYr5!I31</f>
        <v>0</v>
      </c>
      <c r="H65" s="61">
        <f t="shared" si="5"/>
        <v>0</v>
      </c>
    </row>
    <row r="66" spans="2:8">
      <c r="B66" s="154" t="s">
        <v>41</v>
      </c>
      <c r="C66" s="63">
        <f>PSUYr1!I36</f>
        <v>0</v>
      </c>
      <c r="D66" s="63">
        <f>PSUYr2!I36</f>
        <v>0</v>
      </c>
      <c r="E66" s="63">
        <f>PSUYr3!I36</f>
        <v>0</v>
      </c>
      <c r="F66" s="63">
        <f>PSUYr4!I36</f>
        <v>0</v>
      </c>
      <c r="G66" s="63">
        <f>PSUYr5!I36</f>
        <v>0</v>
      </c>
      <c r="H66" s="61">
        <f t="shared" si="5"/>
        <v>0</v>
      </c>
    </row>
    <row r="67" spans="2:8">
      <c r="B67" s="154" t="s">
        <v>81</v>
      </c>
      <c r="C67" s="63">
        <f>PSUYr1!I42</f>
        <v>0</v>
      </c>
      <c r="D67" s="63">
        <f>PSUYr2!I42</f>
        <v>0</v>
      </c>
      <c r="E67" s="63">
        <f>PSUYr3!I42</f>
        <v>0</v>
      </c>
      <c r="F67" s="63">
        <f>PSUYr4!I42</f>
        <v>0</v>
      </c>
      <c r="G67" s="63">
        <f>PSUYr5!I42</f>
        <v>0</v>
      </c>
      <c r="H67" s="61">
        <f t="shared" si="5"/>
        <v>0</v>
      </c>
    </row>
    <row r="68" spans="2:8">
      <c r="B68" s="154" t="s">
        <v>45</v>
      </c>
      <c r="C68" s="63">
        <f>PSUYr1!I49</f>
        <v>0</v>
      </c>
      <c r="D68" s="63">
        <f>PSUYr2!I49</f>
        <v>0</v>
      </c>
      <c r="E68" s="63">
        <f>PSUYr3!I49</f>
        <v>0</v>
      </c>
      <c r="F68" s="63">
        <f>PSUYr4!I49</f>
        <v>0</v>
      </c>
      <c r="G68" s="63">
        <f>PSUYr5!I49</f>
        <v>0</v>
      </c>
      <c r="H68" s="61">
        <f t="shared" si="5"/>
        <v>0</v>
      </c>
    </row>
    <row r="69" spans="2:8">
      <c r="B69" s="154" t="s">
        <v>35</v>
      </c>
      <c r="C69" s="63">
        <f>PSUYr1!I52-PSUYr1!I49</f>
        <v>0</v>
      </c>
      <c r="D69" s="63">
        <f>PSUYr2!I52-PSUYr2!I49</f>
        <v>0</v>
      </c>
      <c r="E69" s="63">
        <f>PSUYr3!I52-PSUYr3!I49</f>
        <v>0</v>
      </c>
      <c r="F69" s="63">
        <f>PSUYr4!I52-PSUYr4!I49</f>
        <v>0</v>
      </c>
      <c r="G69" s="63">
        <f>PSUYr5!I52-PSUYr5!I49</f>
        <v>0</v>
      </c>
      <c r="H69" s="61">
        <f t="shared" si="5"/>
        <v>0</v>
      </c>
    </row>
    <row r="70" spans="2:8" ht="13">
      <c r="B70" s="155" t="s">
        <v>79</v>
      </c>
      <c r="C70" s="156">
        <f>PSUYr1!I63</f>
        <v>0</v>
      </c>
      <c r="D70" s="156">
        <f>PSUYr2!I63</f>
        <v>0</v>
      </c>
      <c r="E70" s="156">
        <f>PSUYr3!I63</f>
        <v>0</v>
      </c>
      <c r="F70" s="156">
        <f>PSUYr4!I63</f>
        <v>0</v>
      </c>
      <c r="G70" s="156">
        <f>PSUYr5!I63</f>
        <v>0</v>
      </c>
      <c r="H70" s="156">
        <f t="shared" si="5"/>
        <v>0</v>
      </c>
    </row>
    <row r="71" spans="2:8">
      <c r="B71" s="158"/>
      <c r="C71" s="158"/>
      <c r="D71" s="158"/>
      <c r="E71" s="158"/>
      <c r="F71" s="158"/>
      <c r="G71" s="158"/>
      <c r="H71" s="158"/>
    </row>
    <row r="72" spans="2:8">
      <c r="B72" s="158"/>
      <c r="C72" s="158"/>
      <c r="D72" s="158"/>
      <c r="E72" s="158"/>
      <c r="F72" s="158"/>
      <c r="G72" s="158"/>
      <c r="H72" s="158"/>
    </row>
    <row r="73" spans="2:8" ht="13">
      <c r="B73" s="731" t="s">
        <v>302</v>
      </c>
      <c r="C73" s="1041"/>
      <c r="D73" s="1041"/>
      <c r="E73" s="1041"/>
      <c r="F73" s="1041"/>
      <c r="G73" s="1041"/>
      <c r="H73" s="1042"/>
    </row>
    <row r="74" spans="2:8">
      <c r="B74" s="159"/>
      <c r="C74" s="158"/>
      <c r="D74" s="158"/>
      <c r="E74" s="158"/>
      <c r="F74" s="158"/>
      <c r="G74" s="158"/>
      <c r="H74" s="160"/>
    </row>
    <row r="75" spans="2:8" ht="13">
      <c r="B75" s="731" t="s">
        <v>304</v>
      </c>
      <c r="C75" s="1041"/>
      <c r="D75" s="1041"/>
      <c r="E75" s="1041"/>
      <c r="F75" s="1041"/>
      <c r="G75" s="1041"/>
      <c r="H75" s="1042"/>
    </row>
    <row r="76" spans="2:8">
      <c r="B76" s="151"/>
      <c r="C76" s="152" t="s">
        <v>74</v>
      </c>
      <c r="D76" s="152" t="s">
        <v>75</v>
      </c>
      <c r="E76" s="152" t="s">
        <v>76</v>
      </c>
      <c r="F76" s="152" t="s">
        <v>77</v>
      </c>
      <c r="G76" s="152" t="s">
        <v>78</v>
      </c>
      <c r="H76" s="152" t="s">
        <v>79</v>
      </c>
    </row>
    <row r="77" spans="2:8">
      <c r="B77" s="153" t="s">
        <v>84</v>
      </c>
      <c r="C77" s="63">
        <f>PSUYr1!L26-PSUYr1!L17</f>
        <v>0</v>
      </c>
      <c r="D77" s="63">
        <f>PSUYr2!L26-PSUYr2!L17</f>
        <v>0</v>
      </c>
      <c r="E77" s="63">
        <f>PSUYr3!L26-PSUYr3!L17</f>
        <v>0</v>
      </c>
      <c r="F77" s="63">
        <f>PSUYr4!L26-PSUYr4!L17</f>
        <v>0</v>
      </c>
      <c r="G77" s="63">
        <f>PSUYr5!L26-PSUYr5!L17</f>
        <v>0</v>
      </c>
      <c r="H77" s="69">
        <f t="shared" ref="H77:H85" si="6">SUM(C77:G77)</f>
        <v>0</v>
      </c>
    </row>
    <row r="78" spans="2:8">
      <c r="B78" s="154" t="s">
        <v>24</v>
      </c>
      <c r="C78" s="63">
        <f>PSUYr1!L17</f>
        <v>0</v>
      </c>
      <c r="D78" s="63">
        <f>PSUYr2!L17</f>
        <v>0</v>
      </c>
      <c r="E78" s="63">
        <f>PSUYr3!L17</f>
        <v>0</v>
      </c>
      <c r="F78" s="63">
        <f>PSUYr4!L17</f>
        <v>0</v>
      </c>
      <c r="G78" s="63">
        <f>PSUYr5!L17</f>
        <v>0</v>
      </c>
      <c r="H78" s="61">
        <f t="shared" si="6"/>
        <v>0</v>
      </c>
    </row>
    <row r="79" spans="2:8">
      <c r="B79" s="154" t="s">
        <v>80</v>
      </c>
      <c r="C79" s="63">
        <f>PSUYr1!L31</f>
        <v>0</v>
      </c>
      <c r="D79" s="63">
        <f>PSUYr2!L31</f>
        <v>0</v>
      </c>
      <c r="E79" s="63">
        <f>PSUYr3!L31</f>
        <v>0</v>
      </c>
      <c r="F79" s="63">
        <f>PSUYr4!L31</f>
        <v>0</v>
      </c>
      <c r="G79" s="63">
        <f>PSUYr5!L31</f>
        <v>0</v>
      </c>
      <c r="H79" s="61">
        <f t="shared" si="6"/>
        <v>0</v>
      </c>
    </row>
    <row r="80" spans="2:8">
      <c r="B80" s="154" t="s">
        <v>41</v>
      </c>
      <c r="C80" s="63">
        <f>PSUYr1!L36</f>
        <v>0</v>
      </c>
      <c r="D80" s="63">
        <f>PSUYr2!L36</f>
        <v>0</v>
      </c>
      <c r="E80" s="63">
        <f>PSUYr3!L36</f>
        <v>0</v>
      </c>
      <c r="F80" s="63">
        <f>PSUYr4!L36</f>
        <v>0</v>
      </c>
      <c r="G80" s="63">
        <f>PSUYr5!L36</f>
        <v>0</v>
      </c>
      <c r="H80" s="61">
        <f t="shared" si="6"/>
        <v>0</v>
      </c>
    </row>
    <row r="81" spans="2:8">
      <c r="B81" s="154" t="s">
        <v>81</v>
      </c>
      <c r="C81" s="63">
        <f>PSUYr1!L42</f>
        <v>0</v>
      </c>
      <c r="D81" s="63">
        <f>PSUYr2!L42</f>
        <v>0</v>
      </c>
      <c r="E81" s="63">
        <f>PSUYr3!L42</f>
        <v>0</v>
      </c>
      <c r="F81" s="63">
        <f>PSUYr4!L42</f>
        <v>0</v>
      </c>
      <c r="G81" s="63">
        <f>PSUYr5!L42</f>
        <v>0</v>
      </c>
      <c r="H81" s="61">
        <f t="shared" si="6"/>
        <v>0</v>
      </c>
    </row>
    <row r="82" spans="2:8">
      <c r="B82" s="154" t="s">
        <v>45</v>
      </c>
      <c r="C82" s="63">
        <f>PSUYr1!L49</f>
        <v>0</v>
      </c>
      <c r="D82" s="63">
        <f>PSUYr2!L49</f>
        <v>0</v>
      </c>
      <c r="E82" s="63">
        <f>PSUYr3!L49</f>
        <v>0</v>
      </c>
      <c r="F82" s="63">
        <f>PSUYr4!L49</f>
        <v>0</v>
      </c>
      <c r="G82" s="63">
        <f>PSUYr5!L49</f>
        <v>0</v>
      </c>
      <c r="H82" s="61">
        <f t="shared" si="6"/>
        <v>0</v>
      </c>
    </row>
    <row r="83" spans="2:8">
      <c r="B83" s="154" t="s">
        <v>35</v>
      </c>
      <c r="C83" s="63">
        <f>PSUYr1!L52-PSUYr1!L49</f>
        <v>0</v>
      </c>
      <c r="D83" s="63">
        <f>PSUYr2!L52-PSUYr2!L49</f>
        <v>0</v>
      </c>
      <c r="E83" s="63">
        <f>PSUYr3!L52-PSUYr3!L49</f>
        <v>0</v>
      </c>
      <c r="F83" s="63">
        <f>PSUYr4!L52-PSUYr4!L49</f>
        <v>0</v>
      </c>
      <c r="G83" s="63">
        <f>PSUYr4!L52-PSUYr4!L49</f>
        <v>0</v>
      </c>
      <c r="H83" s="61">
        <f t="shared" si="6"/>
        <v>0</v>
      </c>
    </row>
    <row r="84" spans="2:8">
      <c r="B84" s="154" t="s">
        <v>36</v>
      </c>
      <c r="C84" s="63">
        <f>PSUYr1!L62</f>
        <v>0</v>
      </c>
      <c r="D84" s="63">
        <f>PSUYr2!L62</f>
        <v>0</v>
      </c>
      <c r="E84" s="63">
        <f>PSUYr3!L62</f>
        <v>0</v>
      </c>
      <c r="F84" s="63">
        <f>PSUYr4!L62</f>
        <v>0</v>
      </c>
      <c r="G84" s="63">
        <f>PSUYr5!L62</f>
        <v>0</v>
      </c>
      <c r="H84" s="64">
        <f t="shared" si="6"/>
        <v>0</v>
      </c>
    </row>
    <row r="85" spans="2:8" ht="13">
      <c r="B85" s="155" t="s">
        <v>79</v>
      </c>
      <c r="C85" s="156">
        <f>PSUYr1!L63</f>
        <v>0</v>
      </c>
      <c r="D85" s="156">
        <f>PSUYr2!L63</f>
        <v>0</v>
      </c>
      <c r="E85" s="156">
        <f>PSUYr3!L63</f>
        <v>0</v>
      </c>
      <c r="F85" s="156">
        <f>PSUYr4!L63</f>
        <v>0</v>
      </c>
      <c r="G85" s="156">
        <f>PSUYr5!L63</f>
        <v>0</v>
      </c>
      <c r="H85" s="156">
        <f t="shared" si="6"/>
        <v>0</v>
      </c>
    </row>
    <row r="86" spans="2:8">
      <c r="B86" s="159"/>
      <c r="C86" s="158"/>
      <c r="D86" s="158"/>
      <c r="E86" s="158"/>
      <c r="F86" s="158"/>
      <c r="G86" s="158"/>
      <c r="H86" s="160"/>
    </row>
    <row r="87" spans="2:8">
      <c r="B87" s="159"/>
      <c r="C87" s="158"/>
      <c r="D87" s="158"/>
      <c r="E87" s="158"/>
      <c r="F87" s="158"/>
      <c r="G87" s="158"/>
      <c r="H87" s="160"/>
    </row>
    <row r="88" spans="2:8" ht="13">
      <c r="B88" s="731" t="s">
        <v>303</v>
      </c>
      <c r="C88" s="1041"/>
      <c r="D88" s="1041"/>
      <c r="E88" s="1041"/>
      <c r="F88" s="1041"/>
      <c r="G88" s="1041"/>
      <c r="H88" s="1042"/>
    </row>
    <row r="89" spans="2:8">
      <c r="B89" s="151"/>
      <c r="C89" s="152" t="s">
        <v>74</v>
      </c>
      <c r="D89" s="152" t="s">
        <v>75</v>
      </c>
      <c r="E89" s="152" t="s">
        <v>76</v>
      </c>
      <c r="F89" s="152" t="s">
        <v>77</v>
      </c>
      <c r="G89" s="152" t="s">
        <v>78</v>
      </c>
      <c r="H89" s="152" t="s">
        <v>79</v>
      </c>
    </row>
    <row r="90" spans="2:8">
      <c r="B90" s="153" t="s">
        <v>84</v>
      </c>
      <c r="C90" s="63">
        <f>PSUYr1!M26-PSUYr1!M17</f>
        <v>0</v>
      </c>
      <c r="D90" s="63">
        <f>PSUYr2!M26-PSUYr2!M17</f>
        <v>0</v>
      </c>
      <c r="E90" s="63">
        <f>PSUYr3!M26-PSUYr3!M17</f>
        <v>0</v>
      </c>
      <c r="F90" s="63">
        <f>PSUYr4!M26-PSUYr4!M17</f>
        <v>0</v>
      </c>
      <c r="G90" s="63">
        <f>PSUYr5!M26-PSUYr5!M17</f>
        <v>0</v>
      </c>
      <c r="H90" s="69">
        <f t="shared" ref="H90:H98" si="7">SUM(C90:G90)</f>
        <v>0</v>
      </c>
    </row>
    <row r="91" spans="2:8">
      <c r="B91" s="154" t="s">
        <v>24</v>
      </c>
      <c r="C91" s="63">
        <f>PSUYr1!M17</f>
        <v>0</v>
      </c>
      <c r="D91" s="63">
        <f>PSUYr2!M17</f>
        <v>0</v>
      </c>
      <c r="E91" s="63">
        <f>PSUYr3!M17</f>
        <v>0</v>
      </c>
      <c r="F91" s="63">
        <f>PSUYr4!M17</f>
        <v>0</v>
      </c>
      <c r="G91" s="63">
        <f>PSUYr5!M17</f>
        <v>0</v>
      </c>
      <c r="H91" s="61">
        <f t="shared" si="7"/>
        <v>0</v>
      </c>
    </row>
    <row r="92" spans="2:8">
      <c r="B92" s="154" t="s">
        <v>80</v>
      </c>
      <c r="C92" s="63">
        <f>PSUYr1!M31</f>
        <v>0</v>
      </c>
      <c r="D92" s="63">
        <f>PSUYr2!M31</f>
        <v>0</v>
      </c>
      <c r="E92" s="63">
        <f>PSUYr3!M31</f>
        <v>0</v>
      </c>
      <c r="F92" s="63">
        <f>PSUYr4!M31</f>
        <v>0</v>
      </c>
      <c r="G92" s="63">
        <f>PSUYr5!M31</f>
        <v>0</v>
      </c>
      <c r="H92" s="61">
        <f t="shared" si="7"/>
        <v>0</v>
      </c>
    </row>
    <row r="93" spans="2:8">
      <c r="B93" s="154" t="s">
        <v>41</v>
      </c>
      <c r="C93" s="63">
        <f>PSUYr1!M36</f>
        <v>0</v>
      </c>
      <c r="D93" s="63">
        <f>PSUYr2!M36</f>
        <v>0</v>
      </c>
      <c r="E93" s="63">
        <f>PSUYr3!M36</f>
        <v>0</v>
      </c>
      <c r="F93" s="63">
        <f>PSUYr4!M36</f>
        <v>0</v>
      </c>
      <c r="G93" s="63">
        <f>PSUYr5!M36</f>
        <v>0</v>
      </c>
      <c r="H93" s="61">
        <f t="shared" si="7"/>
        <v>0</v>
      </c>
    </row>
    <row r="94" spans="2:8">
      <c r="B94" s="154" t="s">
        <v>81</v>
      </c>
      <c r="C94" s="63">
        <f>PSUYr1!M42</f>
        <v>0</v>
      </c>
      <c r="D94" s="63">
        <f>PSUYr2!M42</f>
        <v>0</v>
      </c>
      <c r="E94" s="63">
        <f>PSUYr3!M42</f>
        <v>0</v>
      </c>
      <c r="F94" s="63">
        <f>PSUYr4!M42</f>
        <v>0</v>
      </c>
      <c r="G94" s="63">
        <f>PSUYr5!M42</f>
        <v>0</v>
      </c>
      <c r="H94" s="61">
        <f t="shared" si="7"/>
        <v>0</v>
      </c>
    </row>
    <row r="95" spans="2:8">
      <c r="B95" s="154" t="s">
        <v>45</v>
      </c>
      <c r="C95" s="63">
        <f>PSUYr1!M49</f>
        <v>0</v>
      </c>
      <c r="D95" s="63">
        <f>PSUYr2!M49</f>
        <v>0</v>
      </c>
      <c r="E95" s="63">
        <f>PSUYr3!M49</f>
        <v>0</v>
      </c>
      <c r="F95" s="63">
        <f>PSUYr4!M49</f>
        <v>0</v>
      </c>
      <c r="G95" s="63">
        <f>PSUYr5!M49</f>
        <v>0</v>
      </c>
      <c r="H95" s="61">
        <f t="shared" si="7"/>
        <v>0</v>
      </c>
    </row>
    <row r="96" spans="2:8">
      <c r="B96" s="154" t="s">
        <v>35</v>
      </c>
      <c r="C96" s="63">
        <f>PSUYr1!M52-PSUYr1!M49</f>
        <v>0</v>
      </c>
      <c r="D96" s="63">
        <f>PSUYr2!M52 - PSUYr2!M49</f>
        <v>0</v>
      </c>
      <c r="E96" s="63">
        <f>PSUYr3!M52-PSUYr3!M49</f>
        <v>0</v>
      </c>
      <c r="F96" s="63">
        <f>PSUYr4!M52-PSUYr4!M49</f>
        <v>0</v>
      </c>
      <c r="G96" s="63">
        <f>PSUYr5!M52-PSUYr5!M49</f>
        <v>0</v>
      </c>
      <c r="H96" s="61">
        <f t="shared" si="7"/>
        <v>0</v>
      </c>
    </row>
    <row r="97" spans="2:8">
      <c r="B97" s="154" t="s">
        <v>36</v>
      </c>
      <c r="C97" s="63">
        <f>PSUYr1!M62</f>
        <v>0</v>
      </c>
      <c r="D97" s="63">
        <f>PSUYr2!M62</f>
        <v>0</v>
      </c>
      <c r="E97" s="63">
        <f>PSUYr3!M62</f>
        <v>0</v>
      </c>
      <c r="F97" s="63">
        <f>PSUYr4!M62</f>
        <v>0</v>
      </c>
      <c r="G97" s="63">
        <f>PSUYr5!M62</f>
        <v>0</v>
      </c>
      <c r="H97" s="64">
        <f t="shared" si="7"/>
        <v>0</v>
      </c>
    </row>
    <row r="98" spans="2:8" ht="13">
      <c r="B98" s="155" t="s">
        <v>79</v>
      </c>
      <c r="C98" s="156">
        <f>PSUYr1!M63</f>
        <v>0</v>
      </c>
      <c r="D98" s="156">
        <f>PSUYr2!M63</f>
        <v>0</v>
      </c>
      <c r="E98" s="156">
        <f>PSUYr3!M63</f>
        <v>0</v>
      </c>
      <c r="F98" s="156">
        <f>PSUYr4!M63</f>
        <v>0</v>
      </c>
      <c r="G98" s="156">
        <f>PSUYr5!M63</f>
        <v>0</v>
      </c>
      <c r="H98" s="156">
        <f t="shared" si="7"/>
        <v>0</v>
      </c>
    </row>
  </sheetData>
  <sheetProtection password="83DB" sheet="1"/>
  <mergeCells count="16">
    <mergeCell ref="B75:H75"/>
    <mergeCell ref="B88:H88"/>
    <mergeCell ref="B73:H73"/>
    <mergeCell ref="C3:F3"/>
    <mergeCell ref="C4:E4"/>
    <mergeCell ref="C5:E5"/>
    <mergeCell ref="G3:H3"/>
    <mergeCell ref="B1:H1"/>
    <mergeCell ref="B2:H2"/>
    <mergeCell ref="B31:H31"/>
    <mergeCell ref="B61:H61"/>
    <mergeCell ref="B6:H6"/>
    <mergeCell ref="B41:H41"/>
    <mergeCell ref="B21:H21"/>
    <mergeCell ref="B51:H51"/>
    <mergeCell ref="B17:H17"/>
  </mergeCells>
  <phoneticPr fontId="0" type="noConversion"/>
  <printOptions horizontalCentered="1"/>
  <pageMargins left="0.75" right="0.75" top="0.8" bottom="1" header="0.5" footer="0.5"/>
  <pageSetup scale="70" fitToHeight="4" orientation="portrait" blackAndWhite="1" verticalDpi="300" r:id="rId1"/>
  <headerFooter alignWithMargins="0"/>
  <rowBreaks count="1" manualBreakCount="1">
    <brk id="7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Toolbox</vt:lpstr>
      <vt:lpstr>Sponsor</vt:lpstr>
      <vt:lpstr>NSF</vt:lpstr>
      <vt:lpstr>PSUYr1</vt:lpstr>
      <vt:lpstr>PSUYr2</vt:lpstr>
      <vt:lpstr>PSUYr3</vt:lpstr>
      <vt:lpstr>PSUYr4</vt:lpstr>
      <vt:lpstr>PSUYr5</vt:lpstr>
      <vt:lpstr>Cumulative</vt:lpstr>
      <vt:lpstr>Summary by Source</vt:lpstr>
      <vt:lpstr>Cumulative!Print_Area</vt:lpstr>
      <vt:lpstr>Instructions!Print_Area</vt:lpstr>
      <vt:lpstr>NSF!Print_Area</vt:lpstr>
      <vt:lpstr>PSUYr1!Print_Area</vt:lpstr>
      <vt:lpstr>PSUYr2!Print_Area</vt:lpstr>
      <vt:lpstr>PSUYr3!Print_Area</vt:lpstr>
      <vt:lpstr>PSUYr4!Print_Area</vt:lpstr>
      <vt:lpstr>PSUYr5!Print_Area</vt:lpstr>
      <vt:lpstr>Sponsor!Print_Area</vt:lpstr>
      <vt:lpstr>'Summary by Source'!Print_Area</vt:lpstr>
      <vt:lpstr>Toolbox!Print_Area</vt:lpstr>
    </vt:vector>
  </TitlesOfParts>
  <Company>University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Ines</dc:creator>
  <cp:lastModifiedBy>Krista McManus</cp:lastModifiedBy>
  <cp:lastPrinted>2015-07-15T14:11:01Z</cp:lastPrinted>
  <dcterms:created xsi:type="dcterms:W3CDTF">1999-10-13T12:09:23Z</dcterms:created>
  <dcterms:modified xsi:type="dcterms:W3CDTF">2023-07-19T15:35:18Z</dcterms:modified>
</cp:coreProperties>
</file>